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/>
  <bookViews>
    <workbookView xWindow="0" yWindow="0" windowWidth="16560" windowHeight="8205" tabRatio="788"/>
  </bookViews>
  <sheets>
    <sheet name="2015" sheetId="14" r:id="rId1"/>
  </sheets>
  <definedNames>
    <definedName name="Calendar10Month">'2015'!$B$131</definedName>
    <definedName name="Calendar10MonthOption">MATCH(Calendar10Month,Months,0)</definedName>
    <definedName name="Calendar10Year">'2015'!$A$131</definedName>
    <definedName name="Calendar1Month">'2015'!$B$1</definedName>
    <definedName name="Calendar1MonthOption">MATCH(Calendar1Month,Months,0)</definedName>
    <definedName name="Calendar1Year">'2015'!$A$1</definedName>
    <definedName name="Calendar2Month">'2015'!$B$15</definedName>
    <definedName name="Calendar2MonthOption">MATCH(Calendar2Month,Months,0)</definedName>
    <definedName name="Calendar2Year">'2015'!$A$15</definedName>
    <definedName name="Calendar3Month">'2015'!$B$29</definedName>
    <definedName name="Calendar3MonthOption">MATCH(Calendar3Month,Months,0)</definedName>
    <definedName name="Calendar3Year">'2015'!$A$29</definedName>
    <definedName name="Calendar4Month">'2015'!$B$45</definedName>
    <definedName name="Calendar4MonthOption">MATCH(Calendar4Month,Months,0)</definedName>
    <definedName name="Calendar4Year">'2015'!$A$45</definedName>
    <definedName name="Calendar5Month">'2015'!$B$59</definedName>
    <definedName name="Calendar5MonthOption">MATCH(Calendar5Month,Months,0)</definedName>
    <definedName name="Calendar5Year">'2015'!$A$59</definedName>
    <definedName name="Calendar6Month">'2015'!$B$73</definedName>
    <definedName name="Calendar6MonthOption">MATCH(Calendar6Month,Months,0)</definedName>
    <definedName name="Calendar6Year">'2015'!$A$73</definedName>
    <definedName name="Calendar7Month">'2015'!$B$89</definedName>
    <definedName name="Calendar7MonthOption">MATCH(Calendar7Month,Months,0)</definedName>
    <definedName name="Calendar7Year">'2015'!$A$89</definedName>
    <definedName name="Calendar8Month">'2015'!$B$103</definedName>
    <definedName name="Calendar8MonthOption">MATCH(Calendar8Month,Months,0)</definedName>
    <definedName name="Calendar8Year">'2015'!$A$103</definedName>
    <definedName name="Calendar9Month">'2015'!$B$117</definedName>
    <definedName name="Calendar9MonthOption">MATCH(Calendar9Month,Months,0)</definedName>
    <definedName name="Calendar9Year">'2015'!$A$117</definedName>
    <definedName name="Days">{0,1,2,3,4,5,6}</definedName>
    <definedName name="Months">{"1月","2月","3月","4月","5月","6月","7月","8月","9月","10月","11月","12月"}</definedName>
    <definedName name="_xlnm.Print_Area" localSheetId="0">'2015'!$A$1:$I$143</definedName>
    <definedName name="WeekdayOption">MATCH(WeekStart,Weekdays,0)+10</definedName>
    <definedName name="Weekdays">{"月曜日","火曜日","水曜日","木曜日","金曜日","土曜日","日曜日"}</definedName>
    <definedName name="WeekStart">'2015'!$B$3</definedName>
    <definedName name="WeekStartValue">IF(WeekStart="月曜日",2,1)</definedName>
  </definedNames>
  <calcPr calcId="152511"/>
</workbook>
</file>

<file path=xl/calcChain.xml><?xml version="1.0" encoding="utf-8"?>
<calcChain xmlns="http://schemas.openxmlformats.org/spreadsheetml/2006/main">
  <c r="A15" i="14" l="1"/>
  <c r="B15" i="14" l="1"/>
  <c r="B29" i="14" s="1"/>
  <c r="B4" i="14" a="1"/>
  <c r="B6" i="14" a="1"/>
  <c r="E6" i="14" s="1"/>
  <c r="B8" i="14" a="1"/>
  <c r="H8" i="14" s="1"/>
  <c r="B10" i="14" a="1"/>
  <c r="B10" i="14" s="1"/>
  <c r="B12" i="14" a="1"/>
  <c r="E12" i="14"/>
  <c r="F10" i="14"/>
  <c r="C12" i="14"/>
  <c r="B22" i="14" l="1" a="1"/>
  <c r="H22" i="14" s="1"/>
  <c r="B18" i="14" a="1"/>
  <c r="B20" i="14" a="1"/>
  <c r="B20" i="14" s="1"/>
  <c r="B26" i="14" a="1"/>
  <c r="D10" i="14"/>
  <c r="F6" i="14"/>
  <c r="B24" i="14" a="1"/>
  <c r="C6" i="14"/>
  <c r="A29" i="14"/>
  <c r="B22" i="14"/>
  <c r="F22" i="14"/>
  <c r="E22" i="14"/>
  <c r="G22" i="14"/>
  <c r="H4" i="14"/>
  <c r="H3" i="14" s="1"/>
  <c r="F4" i="14"/>
  <c r="F3" i="14" s="1"/>
  <c r="D4" i="14"/>
  <c r="D3" i="14" s="1"/>
  <c r="B4" i="14"/>
  <c r="G4" i="14"/>
  <c r="G3" i="14" s="1"/>
  <c r="E4" i="14"/>
  <c r="E3" i="14" s="1"/>
  <c r="C4" i="14"/>
  <c r="C3" i="14" s="1"/>
  <c r="E8" i="14"/>
  <c r="C8" i="14"/>
  <c r="D8" i="14"/>
  <c r="F8" i="14"/>
  <c r="B8" i="14"/>
  <c r="G8" i="14"/>
  <c r="E20" i="14"/>
  <c r="E10" i="14"/>
  <c r="H10" i="14"/>
  <c r="C10" i="14"/>
  <c r="G10" i="14"/>
  <c r="D6" i="14"/>
  <c r="G6" i="14"/>
  <c r="H6" i="14"/>
  <c r="H20" i="14"/>
  <c r="B26" i="14"/>
  <c r="G26" i="14"/>
  <c r="B6" i="14"/>
  <c r="G12" i="14"/>
  <c r="D12" i="14"/>
  <c r="B12" i="14"/>
  <c r="F12" i="14"/>
  <c r="H12" i="14"/>
  <c r="B32" i="14" a="1"/>
  <c r="B36" i="14" a="1"/>
  <c r="B45" i="14"/>
  <c r="E24" i="14" l="1"/>
  <c r="C24" i="14"/>
  <c r="D24" i="14"/>
  <c r="H24" i="14"/>
  <c r="D20" i="14"/>
  <c r="B24" i="14"/>
  <c r="D22" i="14"/>
  <c r="A45" i="14"/>
  <c r="A59" i="14" s="1"/>
  <c r="B34" i="14" a="1"/>
  <c r="B38" i="14" a="1"/>
  <c r="B42" i="14" a="1"/>
  <c r="B40" i="14" a="1"/>
  <c r="F20" i="14"/>
  <c r="G24" i="14"/>
  <c r="C22" i="14"/>
  <c r="C26" i="14"/>
  <c r="H26" i="14"/>
  <c r="D26" i="14"/>
  <c r="F26" i="14"/>
  <c r="E26" i="14"/>
  <c r="F24" i="14"/>
  <c r="B18" i="14"/>
  <c r="B17" i="14" s="1"/>
  <c r="G18" i="14"/>
  <c r="G17" i="14" s="1"/>
  <c r="C18" i="14"/>
  <c r="C17" i="14" s="1"/>
  <c r="E18" i="14"/>
  <c r="E17" i="14" s="1"/>
  <c r="H18" i="14"/>
  <c r="H17" i="14" s="1"/>
  <c r="D18" i="14"/>
  <c r="D17" i="14" s="1"/>
  <c r="F18" i="14"/>
  <c r="F17" i="14" s="1"/>
  <c r="C20" i="14"/>
  <c r="G20" i="14"/>
  <c r="B50" i="14" a="1"/>
  <c r="B54" i="14" a="1"/>
  <c r="B59" i="14"/>
  <c r="B56" i="14" a="1"/>
  <c r="B52" i="14" a="1"/>
  <c r="B48" i="14" a="1"/>
  <c r="H40" i="14"/>
  <c r="D40" i="14"/>
  <c r="B40" i="14"/>
  <c r="F40" i="14"/>
  <c r="E40" i="14"/>
  <c r="G40" i="14"/>
  <c r="C40" i="14"/>
  <c r="E36" i="14"/>
  <c r="F36" i="14"/>
  <c r="C36" i="14"/>
  <c r="B36" i="14"/>
  <c r="G36" i="14"/>
  <c r="D36" i="14"/>
  <c r="H36" i="14"/>
  <c r="E32" i="14"/>
  <c r="E31" i="14" s="1"/>
  <c r="H32" i="14"/>
  <c r="H31" i="14" s="1"/>
  <c r="D32" i="14"/>
  <c r="D31" i="14" s="1"/>
  <c r="F32" i="14"/>
  <c r="F31" i="14" s="1"/>
  <c r="B32" i="14"/>
  <c r="B31" i="14" s="1"/>
  <c r="G32" i="14"/>
  <c r="G31" i="14" s="1"/>
  <c r="C32" i="14"/>
  <c r="C31" i="14" s="1"/>
  <c r="A73" i="14" l="1"/>
  <c r="A89" i="14" s="1"/>
  <c r="B42" i="14"/>
  <c r="C42" i="14"/>
  <c r="G38" i="14"/>
  <c r="D38" i="14"/>
  <c r="B38" i="14"/>
  <c r="E38" i="14"/>
  <c r="F38" i="14"/>
  <c r="C38" i="14"/>
  <c r="H38" i="14"/>
  <c r="F34" i="14"/>
  <c r="H34" i="14"/>
  <c r="B34" i="14"/>
  <c r="C34" i="14"/>
  <c r="E34" i="14"/>
  <c r="D34" i="14"/>
  <c r="G34" i="14"/>
  <c r="F54" i="14"/>
  <c r="E54" i="14"/>
  <c r="D54" i="14"/>
  <c r="B54" i="14"/>
  <c r="H54" i="14"/>
  <c r="C54" i="14"/>
  <c r="G54" i="14"/>
  <c r="C56" i="14"/>
  <c r="F56" i="14"/>
  <c r="G56" i="14"/>
  <c r="H56" i="14"/>
  <c r="D56" i="14"/>
  <c r="E56" i="14"/>
  <c r="B56" i="14"/>
  <c r="B73" i="14"/>
  <c r="B62" i="14" a="1"/>
  <c r="B64" i="14" a="1"/>
  <c r="B70" i="14" a="1"/>
  <c r="B66" i="14" a="1"/>
  <c r="B68" i="14" a="1"/>
  <c r="G48" i="14"/>
  <c r="G47" i="14" s="1"/>
  <c r="E48" i="14"/>
  <c r="E47" i="14" s="1"/>
  <c r="C48" i="14"/>
  <c r="C47" i="14" s="1"/>
  <c r="H48" i="14"/>
  <c r="H47" i="14" s="1"/>
  <c r="F48" i="14"/>
  <c r="F47" i="14" s="1"/>
  <c r="D48" i="14"/>
  <c r="D47" i="14" s="1"/>
  <c r="B48" i="14"/>
  <c r="B47" i="14" s="1"/>
  <c r="F52" i="14"/>
  <c r="B52" i="14"/>
  <c r="G52" i="14"/>
  <c r="E52" i="14"/>
  <c r="H52" i="14"/>
  <c r="C52" i="14"/>
  <c r="D52" i="14"/>
  <c r="D50" i="14"/>
  <c r="F50" i="14"/>
  <c r="G50" i="14"/>
  <c r="H50" i="14"/>
  <c r="E50" i="14"/>
  <c r="B50" i="14"/>
  <c r="C50" i="14"/>
  <c r="B68" i="14" l="1"/>
  <c r="F68" i="14"/>
  <c r="C68" i="14"/>
  <c r="E68" i="14"/>
  <c r="D68" i="14"/>
  <c r="H68" i="14"/>
  <c r="G68" i="14"/>
  <c r="F62" i="14"/>
  <c r="F61" i="14" s="1"/>
  <c r="B62" i="14"/>
  <c r="B61" i="14" s="1"/>
  <c r="E62" i="14"/>
  <c r="E61" i="14" s="1"/>
  <c r="G62" i="14"/>
  <c r="G61" i="14" s="1"/>
  <c r="C62" i="14"/>
  <c r="C61" i="14" s="1"/>
  <c r="H62" i="14"/>
  <c r="H61" i="14" s="1"/>
  <c r="D62" i="14"/>
  <c r="D61" i="14" s="1"/>
  <c r="H66" i="14"/>
  <c r="D66" i="14"/>
  <c r="B66" i="14"/>
  <c r="E66" i="14"/>
  <c r="F66" i="14"/>
  <c r="C66" i="14"/>
  <c r="G66" i="14"/>
  <c r="B89" i="14"/>
  <c r="A103" i="14" s="1"/>
  <c r="B84" i="14" a="1"/>
  <c r="B80" i="14" a="1"/>
  <c r="B78" i="14" a="1"/>
  <c r="B76" i="14" a="1"/>
  <c r="B86" i="14" a="1"/>
  <c r="B82" i="14" a="1"/>
  <c r="B70" i="14"/>
  <c r="E70" i="14"/>
  <c r="C70" i="14"/>
  <c r="H70" i="14"/>
  <c r="F70" i="14"/>
  <c r="D70" i="14"/>
  <c r="G70" i="14"/>
  <c r="E64" i="14"/>
  <c r="C64" i="14"/>
  <c r="G64" i="14"/>
  <c r="F64" i="14"/>
  <c r="D64" i="14"/>
  <c r="H64" i="14"/>
  <c r="B64" i="14"/>
  <c r="C82" i="14" l="1"/>
  <c r="F82" i="14"/>
  <c r="D82" i="14"/>
  <c r="G82" i="14"/>
  <c r="B82" i="14"/>
  <c r="E82" i="14"/>
  <c r="H82" i="14"/>
  <c r="E80" i="14"/>
  <c r="H80" i="14"/>
  <c r="C80" i="14"/>
  <c r="G80" i="14"/>
  <c r="B80" i="14"/>
  <c r="D80" i="14"/>
  <c r="F80" i="14"/>
  <c r="C86" i="14"/>
  <c r="B86" i="14"/>
  <c r="B84" i="14"/>
  <c r="H84" i="14"/>
  <c r="G84" i="14"/>
  <c r="C84" i="14"/>
  <c r="E84" i="14"/>
  <c r="D84" i="14"/>
  <c r="F84" i="14"/>
  <c r="H76" i="14"/>
  <c r="H75" i="14" s="1"/>
  <c r="F76" i="14"/>
  <c r="F75" i="14" s="1"/>
  <c r="D76" i="14"/>
  <c r="D75" i="14" s="1"/>
  <c r="B76" i="14"/>
  <c r="B75" i="14" s="1"/>
  <c r="G76" i="14"/>
  <c r="G75" i="14" s="1"/>
  <c r="E76" i="14"/>
  <c r="E75" i="14" s="1"/>
  <c r="C76" i="14"/>
  <c r="C75" i="14" s="1"/>
  <c r="B92" i="14" a="1"/>
  <c r="B103" i="14"/>
  <c r="A117" i="14" s="1"/>
  <c r="B98" i="14" a="1"/>
  <c r="B94" i="14" a="1"/>
  <c r="B96" i="14" a="1"/>
  <c r="B100" i="14" a="1"/>
  <c r="B78" i="14"/>
  <c r="C78" i="14"/>
  <c r="H78" i="14"/>
  <c r="D78" i="14"/>
  <c r="E78" i="14"/>
  <c r="G78" i="14"/>
  <c r="F78" i="14"/>
  <c r="E100" i="14" l="1"/>
  <c r="D100" i="14"/>
  <c r="H100" i="14"/>
  <c r="B100" i="14"/>
  <c r="C100" i="14"/>
  <c r="G100" i="14"/>
  <c r="F100" i="14"/>
  <c r="B106" i="14" a="1"/>
  <c r="B117" i="14"/>
  <c r="A131" i="14" s="1"/>
  <c r="B110" i="14" a="1"/>
  <c r="B114" i="14" a="1"/>
  <c r="B108" i="14" a="1"/>
  <c r="B112" i="14" a="1"/>
  <c r="D96" i="14"/>
  <c r="F96" i="14"/>
  <c r="G96" i="14"/>
  <c r="C96" i="14"/>
  <c r="E96" i="14"/>
  <c r="B96" i="14"/>
  <c r="H96" i="14"/>
  <c r="G92" i="14"/>
  <c r="G91" i="14" s="1"/>
  <c r="E92" i="14"/>
  <c r="E91" i="14" s="1"/>
  <c r="C92" i="14"/>
  <c r="C91" i="14" s="1"/>
  <c r="H92" i="14"/>
  <c r="H91" i="14" s="1"/>
  <c r="B92" i="14"/>
  <c r="B91" i="14" s="1"/>
  <c r="D92" i="14"/>
  <c r="D91" i="14" s="1"/>
  <c r="F92" i="14"/>
  <c r="F91" i="14" s="1"/>
  <c r="G94" i="14"/>
  <c r="B94" i="14"/>
  <c r="E94" i="14"/>
  <c r="C94" i="14"/>
  <c r="F94" i="14"/>
  <c r="D94" i="14"/>
  <c r="H94" i="14"/>
  <c r="E98" i="14"/>
  <c r="F98" i="14"/>
  <c r="D98" i="14"/>
  <c r="C98" i="14"/>
  <c r="G98" i="14"/>
  <c r="H98" i="14"/>
  <c r="B98" i="14"/>
  <c r="H108" i="14" l="1"/>
  <c r="F108" i="14"/>
  <c r="B108" i="14"/>
  <c r="D108" i="14"/>
  <c r="E108" i="14"/>
  <c r="C108" i="14"/>
  <c r="G108" i="14"/>
  <c r="G106" i="14"/>
  <c r="G105" i="14" s="1"/>
  <c r="E106" i="14"/>
  <c r="E105" i="14" s="1"/>
  <c r="C106" i="14"/>
  <c r="C105" i="14" s="1"/>
  <c r="H106" i="14"/>
  <c r="H105" i="14" s="1"/>
  <c r="F106" i="14"/>
  <c r="F105" i="14" s="1"/>
  <c r="D106" i="14"/>
  <c r="D105" i="14" s="1"/>
  <c r="B106" i="14"/>
  <c r="B105" i="14" s="1"/>
  <c r="F114" i="14"/>
  <c r="H114" i="14"/>
  <c r="E114" i="14"/>
  <c r="B114" i="14"/>
  <c r="G114" i="14"/>
  <c r="C114" i="14"/>
  <c r="D114" i="14"/>
  <c r="C110" i="14"/>
  <c r="H110" i="14"/>
  <c r="E110" i="14"/>
  <c r="F110" i="14"/>
  <c r="B110" i="14"/>
  <c r="G110" i="14"/>
  <c r="D110" i="14"/>
  <c r="E112" i="14"/>
  <c r="G112" i="14"/>
  <c r="H112" i="14"/>
  <c r="F112" i="14"/>
  <c r="D112" i="14"/>
  <c r="B112" i="14"/>
  <c r="C112" i="14"/>
  <c r="B131" i="14"/>
  <c r="B120" i="14" a="1"/>
  <c r="B128" i="14" a="1"/>
  <c r="B126" i="14" a="1"/>
  <c r="B124" i="14" a="1"/>
  <c r="B122" i="14" a="1"/>
  <c r="E128" i="14" l="1"/>
  <c r="G128" i="14"/>
  <c r="C128" i="14"/>
  <c r="H128" i="14"/>
  <c r="B128" i="14"/>
  <c r="F128" i="14"/>
  <c r="D128" i="14"/>
  <c r="C124" i="14"/>
  <c r="G124" i="14"/>
  <c r="B124" i="14"/>
  <c r="E124" i="14"/>
  <c r="H124" i="14"/>
  <c r="F124" i="14"/>
  <c r="D124" i="14"/>
  <c r="B134" i="14" a="1"/>
  <c r="B136" i="14" a="1"/>
  <c r="B142" i="14" a="1"/>
  <c r="B140" i="14" a="1"/>
  <c r="B138" i="14" a="1"/>
  <c r="E126" i="14"/>
  <c r="B126" i="14"/>
  <c r="G126" i="14"/>
  <c r="H126" i="14"/>
  <c r="D126" i="14"/>
  <c r="C126" i="14"/>
  <c r="F126" i="14"/>
  <c r="G122" i="14"/>
  <c r="B122" i="14"/>
  <c r="D122" i="14"/>
  <c r="H122" i="14"/>
  <c r="E122" i="14"/>
  <c r="C122" i="14"/>
  <c r="F122" i="14"/>
  <c r="H120" i="14"/>
  <c r="H119" i="14" s="1"/>
  <c r="F120" i="14"/>
  <c r="F119" i="14" s="1"/>
  <c r="D120" i="14"/>
  <c r="D119" i="14" s="1"/>
  <c r="B120" i="14"/>
  <c r="B119" i="14" s="1"/>
  <c r="G120" i="14"/>
  <c r="G119" i="14" s="1"/>
  <c r="E120" i="14"/>
  <c r="E119" i="14" s="1"/>
  <c r="C120" i="14"/>
  <c r="C119" i="14" s="1"/>
  <c r="E136" i="14" l="1"/>
  <c r="F136" i="14"/>
  <c r="H136" i="14"/>
  <c r="C136" i="14"/>
  <c r="D136" i="14"/>
  <c r="G136" i="14"/>
  <c r="B136" i="14"/>
  <c r="H138" i="14"/>
  <c r="C138" i="14"/>
  <c r="D138" i="14"/>
  <c r="B138" i="14"/>
  <c r="F138" i="14"/>
  <c r="G138" i="14"/>
  <c r="E138" i="14"/>
  <c r="H134" i="14"/>
  <c r="H133" i="14" s="1"/>
  <c r="F134" i="14"/>
  <c r="F133" i="14" s="1"/>
  <c r="D134" i="14"/>
  <c r="D133" i="14" s="1"/>
  <c r="B134" i="14"/>
  <c r="B133" i="14" s="1"/>
  <c r="G134" i="14"/>
  <c r="G133" i="14" s="1"/>
  <c r="E134" i="14"/>
  <c r="E133" i="14" s="1"/>
  <c r="C134" i="14"/>
  <c r="C133" i="14" s="1"/>
  <c r="G140" i="14"/>
  <c r="H140" i="14"/>
  <c r="B140" i="14"/>
  <c r="C140" i="14"/>
  <c r="D140" i="14"/>
  <c r="F140" i="14"/>
  <c r="E140" i="14"/>
  <c r="C142" i="14"/>
  <c r="B142" i="14"/>
  <c r="E142" i="14"/>
  <c r="D142" i="14"/>
  <c r="F142" i="14"/>
  <c r="H142" i="14"/>
  <c r="G142" i="14"/>
</calcChain>
</file>

<file path=xl/sharedStrings.xml><?xml version="1.0" encoding="utf-8"?>
<sst xmlns="http://schemas.openxmlformats.org/spreadsheetml/2006/main" count="118" uniqueCount="82">
  <si>
    <t xml:space="preserve"> </t>
  </si>
  <si>
    <t>月曜日</t>
  </si>
  <si>
    <t>メモ</t>
  </si>
  <si>
    <t>6月</t>
  </si>
  <si>
    <t>県南サテライト開設日
　担当：栗田</t>
    <rPh sb="0" eb="2">
      <t>けんなん</t>
    </rPh>
    <rPh sb="7" eb="10">
      <t>かいせつび</t>
    </rPh>
    <rPh sb="12" eb="14">
      <t>たんとう</t>
    </rPh>
    <rPh sb="15" eb="17">
      <t>くりた</t>
    </rPh>
    <phoneticPr fontId="1" type="noConversion"/>
  </si>
  <si>
    <t>熊本信用金庫
　9：00～17：30
　担当：栗田</t>
    <rPh sb="0" eb="2">
      <t>くまもと</t>
    </rPh>
    <rPh sb="2" eb="4">
      <t>しんよう</t>
    </rPh>
    <rPh sb="4" eb="6">
      <t>きんこ</t>
    </rPh>
    <rPh sb="20" eb="22">
      <t>たんとう</t>
    </rPh>
    <rPh sb="23" eb="25">
      <t>くりた</t>
    </rPh>
    <phoneticPr fontId="1" type="noConversion"/>
  </si>
  <si>
    <t>菊池市商工会
　13：00～17：30
　担当：鹿子木</t>
    <rPh sb="0" eb="3">
      <t>きくちし</t>
    </rPh>
    <rPh sb="3" eb="5">
      <t>しょうこう</t>
    </rPh>
    <rPh sb="5" eb="6">
      <t>かい</t>
    </rPh>
    <rPh sb="21" eb="23">
      <t>たんとう</t>
    </rPh>
    <rPh sb="24" eb="27">
      <t>かなこぎ</t>
    </rPh>
    <phoneticPr fontId="1" type="noConversion"/>
  </si>
  <si>
    <t>熊本中央信用金庫本店
　9：00～17：30
　担当：鹿子木</t>
    <rPh sb="0" eb="2">
      <t>くまもと</t>
    </rPh>
    <rPh sb="2" eb="4">
      <t>ちゅうおう</t>
    </rPh>
    <rPh sb="4" eb="6">
      <t>しんよう</t>
    </rPh>
    <rPh sb="6" eb="8">
      <t>きんこ</t>
    </rPh>
    <rPh sb="8" eb="10">
      <t>ほんてん</t>
    </rPh>
    <rPh sb="24" eb="26">
      <t>たんとう</t>
    </rPh>
    <rPh sb="27" eb="30">
      <t>かなこぎ</t>
    </rPh>
    <phoneticPr fontId="1" type="noConversion"/>
  </si>
  <si>
    <t>熊本信用金庫
　9：00～17：30
　担当：栗田、大田黒</t>
    <rPh sb="0" eb="2">
      <t>くまもと</t>
    </rPh>
    <rPh sb="2" eb="4">
      <t>しんよう</t>
    </rPh>
    <rPh sb="4" eb="6">
      <t>きんこ</t>
    </rPh>
    <rPh sb="20" eb="22">
      <t>たんとう</t>
    </rPh>
    <rPh sb="23" eb="25">
      <t>くりた</t>
    </rPh>
    <rPh sb="26" eb="29">
      <t>おおたぐろ</t>
    </rPh>
    <phoneticPr fontId="1" type="noConversion"/>
  </si>
  <si>
    <t>熊本中央信用金庫玉名支店
　9：00～17：30
　担当：鹿子木</t>
    <rPh sb="0" eb="2">
      <t>くまもと</t>
    </rPh>
    <rPh sb="2" eb="4">
      <t>ちゅうおう</t>
    </rPh>
    <rPh sb="4" eb="6">
      <t>しんよう</t>
    </rPh>
    <rPh sb="6" eb="8">
      <t>きんこ</t>
    </rPh>
    <rPh sb="8" eb="10">
      <t>たまな</t>
    </rPh>
    <rPh sb="10" eb="12">
      <t>してん</t>
    </rPh>
    <rPh sb="26" eb="28">
      <t>たんとう</t>
    </rPh>
    <rPh sb="29" eb="32">
      <t>かなこぎ</t>
    </rPh>
    <phoneticPr fontId="1" type="noConversion"/>
  </si>
  <si>
    <t>玉名商工会議所
　9：00～17：30
　担当：鹿子木、西原</t>
    <rPh sb="0" eb="2">
      <t>たまな</t>
    </rPh>
    <rPh sb="2" eb="4">
      <t>しょうこう</t>
    </rPh>
    <rPh sb="4" eb="7">
      <t>かいぎしょ</t>
    </rPh>
    <rPh sb="21" eb="23">
      <t>たんとう</t>
    </rPh>
    <rPh sb="24" eb="27">
      <t>かなこぎ</t>
    </rPh>
    <rPh sb="28" eb="30">
      <t>にしはら</t>
    </rPh>
    <phoneticPr fontId="1" type="noConversion"/>
  </si>
  <si>
    <t>八代商工会議所
　9：00～17：30
　担当：鹿子木</t>
    <rPh sb="0" eb="2">
      <t>やつしろ</t>
    </rPh>
    <rPh sb="2" eb="4">
      <t>しょうこう</t>
    </rPh>
    <rPh sb="4" eb="7">
      <t>かいぎしょ</t>
    </rPh>
    <rPh sb="21" eb="23">
      <t>たんとう</t>
    </rPh>
    <rPh sb="24" eb="27">
      <t>かなこぎ</t>
    </rPh>
    <phoneticPr fontId="1" type="noConversion"/>
  </si>
  <si>
    <t>小国町商工会
　10：00～16：00
　担当：髙森</t>
    <rPh sb="0" eb="3">
      <t>おぐにまち</t>
    </rPh>
    <rPh sb="3" eb="6">
      <t>しょうこうかい</t>
    </rPh>
    <rPh sb="21" eb="23">
      <t>たんとう</t>
    </rPh>
    <rPh sb="24" eb="26">
      <t>たかもり</t>
    </rPh>
    <phoneticPr fontId="1" type="noConversion"/>
  </si>
  <si>
    <t>県南サテライト開設日
　担当：鹿子木</t>
    <rPh sb="0" eb="2">
      <t>けんなん</t>
    </rPh>
    <rPh sb="7" eb="10">
      <t>かいせつび</t>
    </rPh>
    <rPh sb="12" eb="14">
      <t>たんとう</t>
    </rPh>
    <rPh sb="15" eb="18">
      <t>かなこぎ</t>
    </rPh>
    <phoneticPr fontId="1" type="noConversion"/>
  </si>
  <si>
    <t>八代商工会議所
　9：00～17：30
　担当：鹿子木
熊本信用金庫
　9：00～17：30
　担当：栗田</t>
    <rPh sb="0" eb="2">
      <t>やつしろ</t>
    </rPh>
    <rPh sb="2" eb="4">
      <t>しょうこう</t>
    </rPh>
    <rPh sb="4" eb="7">
      <t>かいぎしょ</t>
    </rPh>
    <rPh sb="21" eb="23">
      <t>たんとう</t>
    </rPh>
    <rPh sb="24" eb="27">
      <t>ｶﾅｺｷﾞ</t>
    </rPh>
    <rPh sb="28" eb="30">
      <t>くまもと</t>
    </rPh>
    <rPh sb="30" eb="32">
      <t>しんよう</t>
    </rPh>
    <rPh sb="32" eb="34">
      <t>きんこ</t>
    </rPh>
    <rPh sb="48" eb="50">
      <t>たんとう</t>
    </rPh>
    <rPh sb="51" eb="53">
      <t>くりた</t>
    </rPh>
    <phoneticPr fontId="1" type="noConversion"/>
  </si>
  <si>
    <t>熊本県よろず支援拠点　出張相談会等日程表</t>
    <rPh sb="0" eb="3">
      <t>くまもとけん</t>
    </rPh>
    <rPh sb="6" eb="8">
      <t>しえん</t>
    </rPh>
    <rPh sb="8" eb="10">
      <t>きょてん</t>
    </rPh>
    <rPh sb="11" eb="13">
      <t>しゅっちょう</t>
    </rPh>
    <rPh sb="13" eb="16">
      <t>そうだんかい</t>
    </rPh>
    <rPh sb="16" eb="17">
      <t>とう</t>
    </rPh>
    <rPh sb="17" eb="20">
      <t>にっていひょう</t>
    </rPh>
    <phoneticPr fontId="1" type="noConversion"/>
  </si>
  <si>
    <t>熊本信用金庫
　9：00～17：30
　担当：栗田
熊本中央信用金庫玉名支店
　9：00～17：30
　担当：鹿子木</t>
    <rPh sb="0" eb="6">
      <t>くまもとしんようきんこ</t>
    </rPh>
    <rPh sb="20" eb="22">
      <t>たんとう</t>
    </rPh>
    <rPh sb="23" eb="25">
      <t>くりた</t>
    </rPh>
    <rPh sb="26" eb="34">
      <t>くまもとちゅうおうしんようきんこ</t>
    </rPh>
    <rPh sb="34" eb="36">
      <t>たまな</t>
    </rPh>
    <rPh sb="36" eb="38">
      <t>してん</t>
    </rPh>
    <rPh sb="52" eb="54">
      <t>たんとう</t>
    </rPh>
    <rPh sb="55" eb="58">
      <t>かなこぎ</t>
    </rPh>
    <phoneticPr fontId="1" type="noConversion"/>
  </si>
  <si>
    <t>玉名商工会議所
　9：00～17：30
　担当：西原</t>
    <rPh sb="0" eb="2">
      <t>たまな</t>
    </rPh>
    <rPh sb="2" eb="4">
      <t>しょうこう</t>
    </rPh>
    <rPh sb="4" eb="7">
      <t>かいぎしょ</t>
    </rPh>
    <rPh sb="21" eb="23">
      <t>たんとう</t>
    </rPh>
    <rPh sb="24" eb="26">
      <t>にしはら</t>
    </rPh>
    <phoneticPr fontId="1" type="noConversion"/>
  </si>
  <si>
    <t>★三井住友海上火災保険主催
　熊本県よろず支援拠点共催
　「第1回熊本県内中小企業向
　けお役立ちセミナー」
　講師：鹿子木、栗田</t>
    <rPh sb="1" eb="3">
      <t>みつい</t>
    </rPh>
    <rPh sb="3" eb="5">
      <t>すみとも</t>
    </rPh>
    <rPh sb="5" eb="7">
      <t>かいじょう</t>
    </rPh>
    <rPh sb="7" eb="9">
      <t>かさい</t>
    </rPh>
    <rPh sb="9" eb="11">
      <t>ほけん</t>
    </rPh>
    <rPh sb="11" eb="13">
      <t>しゅさい</t>
    </rPh>
    <rPh sb="15" eb="18">
      <t>くまもとけん</t>
    </rPh>
    <rPh sb="21" eb="23">
      <t>ｼｴﾝ</t>
    </rPh>
    <rPh sb="23" eb="25">
      <t>きょてん</t>
    </rPh>
    <rPh sb="25" eb="27">
      <t>きょうさい</t>
    </rPh>
    <rPh sb="30" eb="31">
      <t>だい</t>
    </rPh>
    <rPh sb="32" eb="33">
      <t>かい</t>
    </rPh>
    <rPh sb="33" eb="36">
      <t>くまもとけん</t>
    </rPh>
    <rPh sb="36" eb="37">
      <t>ない</t>
    </rPh>
    <rPh sb="37" eb="39">
      <t>ちゅうしょう</t>
    </rPh>
    <rPh sb="39" eb="41">
      <t>きぎょう</t>
    </rPh>
    <rPh sb="41" eb="42">
      <t>む</t>
    </rPh>
    <rPh sb="46" eb="48">
      <t>やくだ</t>
    </rPh>
    <rPh sb="56" eb="58">
      <t>こうし</t>
    </rPh>
    <rPh sb="59" eb="62">
      <t>ｶﾅｺｷﾞ</t>
    </rPh>
    <rPh sb="63" eb="65">
      <t>ｸﾘﾀ</t>
    </rPh>
    <phoneticPr fontId="1" type="noConversion"/>
  </si>
  <si>
    <t>★熊本県食料産業クラスター協
　議会主催講習会
　講師：鹿子木</t>
    <rPh sb="1" eb="4">
      <t>くまもとけん</t>
    </rPh>
    <rPh sb="4" eb="6">
      <t>しょくりょう</t>
    </rPh>
    <rPh sb="6" eb="8">
      <t>さんぎょう</t>
    </rPh>
    <rPh sb="13" eb="14">
      <t>ｷｮｳ</t>
    </rPh>
    <rPh sb="16" eb="18">
      <t>ｷﾞｶｲ</t>
    </rPh>
    <rPh sb="18" eb="20">
      <t>ｼｭｻｲ</t>
    </rPh>
    <rPh sb="20" eb="23">
      <t>ｺｳｼｭｳｶｲ</t>
    </rPh>
    <rPh sb="25" eb="27">
      <t>ｺｳｼ</t>
    </rPh>
    <rPh sb="28" eb="31">
      <t>ｶﾅｺｷﾞ</t>
    </rPh>
    <phoneticPr fontId="1" type="noConversion"/>
  </si>
  <si>
    <t>県南サテライト開設日
　担当：鹿子木</t>
    <rPh sb="0" eb="2">
      <t>けんなん</t>
    </rPh>
    <rPh sb="7" eb="10">
      <t>かいせつび</t>
    </rPh>
    <rPh sb="12" eb="14">
      <t>たんとう</t>
    </rPh>
    <rPh sb="15" eb="18">
      <t>かなこぎ</t>
    </rPh>
    <phoneticPr fontId="1" type="noConversion"/>
  </si>
  <si>
    <t>熊本市託麻商工会
　9：00～17：30
　担当：西原</t>
    <rPh sb="0" eb="3">
      <t>くまもとし</t>
    </rPh>
    <rPh sb="3" eb="5">
      <t>たくま</t>
    </rPh>
    <rPh sb="5" eb="8">
      <t>しょうこうかい</t>
    </rPh>
    <rPh sb="22" eb="24">
      <t>たんとう</t>
    </rPh>
    <rPh sb="25" eb="27">
      <t>にしはら</t>
    </rPh>
    <phoneticPr fontId="1" type="noConversion"/>
  </si>
  <si>
    <t>★熊本信用金庫主催
　「第2回経営力UPセミナー」
　講師：鹿子木、栗田</t>
    <rPh sb="1" eb="3">
      <t>くまもと</t>
    </rPh>
    <rPh sb="3" eb="5">
      <t>しんよう</t>
    </rPh>
    <rPh sb="5" eb="7">
      <t>きんこ</t>
    </rPh>
    <rPh sb="7" eb="9">
      <t>しゅさい</t>
    </rPh>
    <rPh sb="12" eb="13">
      <t>だい</t>
    </rPh>
    <rPh sb="14" eb="15">
      <t>かい</t>
    </rPh>
    <rPh sb="15" eb="17">
      <t>けいえい</t>
    </rPh>
    <rPh sb="17" eb="18">
      <t>りょく</t>
    </rPh>
    <rPh sb="27" eb="29">
      <t>こうし</t>
    </rPh>
    <rPh sb="30" eb="33">
      <t>かなこぎ</t>
    </rPh>
    <rPh sb="34" eb="36">
      <t>くりた</t>
    </rPh>
    <phoneticPr fontId="1" type="noConversion"/>
  </si>
  <si>
    <t>熊本市城南商工会
　13：00～17：30
　担当：髙森</t>
    <rPh sb="0" eb="3">
      <t>くまもとし</t>
    </rPh>
    <rPh sb="3" eb="5">
      <t>じょうなん</t>
    </rPh>
    <rPh sb="5" eb="8">
      <t>しょうこうかい</t>
    </rPh>
    <rPh sb="23" eb="25">
      <t>たんとう</t>
    </rPh>
    <rPh sb="26" eb="27">
      <t>たか</t>
    </rPh>
    <rPh sb="27" eb="28">
      <t>もり</t>
    </rPh>
    <phoneticPr fontId="1" type="noConversion"/>
  </si>
  <si>
    <t>熊本信用金庫
　9：00～17：30
　担当：栗田
県南サテライト開設日
　担当：鹿子木</t>
    <rPh sb="0" eb="2">
      <t>くまもと</t>
    </rPh>
    <rPh sb="2" eb="4">
      <t>しんよう</t>
    </rPh>
    <rPh sb="4" eb="6">
      <t>きんこ</t>
    </rPh>
    <rPh sb="20" eb="22">
      <t>たんとう</t>
    </rPh>
    <rPh sb="23" eb="25">
      <t>くりた</t>
    </rPh>
    <rPh sb="26" eb="28">
      <t>けんなん</t>
    </rPh>
    <rPh sb="33" eb="36">
      <t>かいせつび</t>
    </rPh>
    <rPh sb="38" eb="40">
      <t>たんとう</t>
    </rPh>
    <rPh sb="41" eb="44">
      <t>かなこぎ</t>
    </rPh>
    <phoneticPr fontId="1" type="noConversion"/>
  </si>
  <si>
    <t>阿蘇市商工会
　9：00～17：30
　担当：茂田
玉名商工会議所
　9：00～17：30
　担当：西原</t>
    <rPh sb="0" eb="2">
      <t>あそ</t>
    </rPh>
    <rPh sb="2" eb="3">
      <t>し</t>
    </rPh>
    <rPh sb="3" eb="6">
      <t>しょうこうかい</t>
    </rPh>
    <rPh sb="20" eb="22">
      <t>たんとう</t>
    </rPh>
    <rPh sb="23" eb="25">
      <t>しげた</t>
    </rPh>
    <rPh sb="26" eb="28">
      <t>たまな</t>
    </rPh>
    <rPh sb="28" eb="30">
      <t>しょうこう</t>
    </rPh>
    <rPh sb="30" eb="33">
      <t>かいぎしょ</t>
    </rPh>
    <rPh sb="47" eb="49">
      <t>たんとう</t>
    </rPh>
    <rPh sb="50" eb="52">
      <t>ﾆｼﾊﾗ</t>
    </rPh>
    <phoneticPr fontId="1" type="noConversion"/>
  </si>
  <si>
    <t>熊本中央信用金庫本店
　9：00～17：30
　担当：鹿子木</t>
    <rPh sb="0" eb="2">
      <t>くまもと</t>
    </rPh>
    <rPh sb="2" eb="4">
      <t>ちゅうおう</t>
    </rPh>
    <rPh sb="4" eb="6">
      <t>しんよう</t>
    </rPh>
    <rPh sb="6" eb="8">
      <t>きんこ</t>
    </rPh>
    <rPh sb="8" eb="10">
      <t>ほんてん</t>
    </rPh>
    <rPh sb="24" eb="26">
      <t>たんとう</t>
    </rPh>
    <rPh sb="27" eb="30">
      <t>かなこぎ</t>
    </rPh>
    <phoneticPr fontId="1" type="noConversion"/>
  </si>
  <si>
    <t>八代商工会議所
　9：00～17：30
　担当：鹿子木</t>
    <rPh sb="0" eb="2">
      <t>やつしろ</t>
    </rPh>
    <rPh sb="2" eb="4">
      <t>しょうこう</t>
    </rPh>
    <rPh sb="4" eb="7">
      <t>かいぎしょ</t>
    </rPh>
    <rPh sb="21" eb="23">
      <t>たんとう</t>
    </rPh>
    <rPh sb="24" eb="27">
      <t>かなこぎ</t>
    </rPh>
    <phoneticPr fontId="1" type="noConversion"/>
  </si>
  <si>
    <t>八代商工会議所
　9：00～19：00
　担当：鹿子木</t>
    <rPh sb="0" eb="2">
      <t>やつしろ</t>
    </rPh>
    <rPh sb="2" eb="4">
      <t>しょうこう</t>
    </rPh>
    <rPh sb="4" eb="7">
      <t>かいぎしょ</t>
    </rPh>
    <rPh sb="21" eb="23">
      <t>たんとう</t>
    </rPh>
    <rPh sb="24" eb="27">
      <t>ｶﾅｺｷﾞ</t>
    </rPh>
    <phoneticPr fontId="1" type="noConversion"/>
  </si>
  <si>
    <t>熊本信用金庫
　9：00～17：30
　担当：栗田
玉名商工会議所
　9：00～17：30
　担当：西原、大田黒</t>
    <rPh sb="0" eb="2">
      <t>くまもと</t>
    </rPh>
    <rPh sb="2" eb="4">
      <t>しんよう</t>
    </rPh>
    <rPh sb="4" eb="6">
      <t>きんこ</t>
    </rPh>
    <rPh sb="20" eb="22">
      <t>たんとう</t>
    </rPh>
    <rPh sb="23" eb="25">
      <t>くりた</t>
    </rPh>
    <rPh sb="26" eb="28">
      <t>たまな</t>
    </rPh>
    <rPh sb="28" eb="30">
      <t>しょうこう</t>
    </rPh>
    <rPh sb="30" eb="33">
      <t>かいぎしょ</t>
    </rPh>
    <rPh sb="47" eb="49">
      <t>たんとう</t>
    </rPh>
    <rPh sb="50" eb="52">
      <t>にしはら</t>
    </rPh>
    <rPh sb="53" eb="56">
      <t>おおたぐろ</t>
    </rPh>
    <phoneticPr fontId="1" type="noConversion"/>
  </si>
  <si>
    <t>熊本信用金庫
　9：00～17：30
　担当：栗田</t>
    <rPh sb="0" eb="2">
      <t>くまもと</t>
    </rPh>
    <rPh sb="2" eb="4">
      <t>しんよう</t>
    </rPh>
    <rPh sb="4" eb="6">
      <t>きんこ</t>
    </rPh>
    <rPh sb="20" eb="22">
      <t>たんとう</t>
    </rPh>
    <rPh sb="23" eb="25">
      <t>くりた</t>
    </rPh>
    <phoneticPr fontId="1" type="noConversion"/>
  </si>
  <si>
    <t>熊本中央信用金庫玉名支店
　9：00～17：30
　担当：鹿子木
熊本信用金庫
　9：00～17：30
　担当：栗田</t>
    <rPh sb="0" eb="2">
      <t>くまもと</t>
    </rPh>
    <rPh sb="2" eb="4">
      <t>ちゅうおう</t>
    </rPh>
    <rPh sb="4" eb="6">
      <t>しんよう</t>
    </rPh>
    <rPh sb="6" eb="8">
      <t>きんこ</t>
    </rPh>
    <rPh sb="8" eb="10">
      <t>たまな</t>
    </rPh>
    <rPh sb="10" eb="12">
      <t>してん</t>
    </rPh>
    <rPh sb="26" eb="28">
      <t>たんとう</t>
    </rPh>
    <rPh sb="29" eb="32">
      <t>かなこぎ</t>
    </rPh>
    <rPh sb="33" eb="35">
      <t>くまもと</t>
    </rPh>
    <rPh sb="35" eb="37">
      <t>しんよう</t>
    </rPh>
    <rPh sb="37" eb="39">
      <t>きんこ</t>
    </rPh>
    <rPh sb="53" eb="55">
      <t>たんとう</t>
    </rPh>
    <rPh sb="56" eb="58">
      <t>くりた</t>
    </rPh>
    <phoneticPr fontId="1" type="noConversion"/>
  </si>
  <si>
    <t>★熊本県よろず支援拠点主催
　「経営実践セミナー」
　講師：鹿子木
熊本信用金庫
　9：00～17：30
　担当：栗田</t>
    <rPh sb="1" eb="3">
      <t>くまもと</t>
    </rPh>
    <rPh sb="3" eb="4">
      <t>けん</t>
    </rPh>
    <rPh sb="7" eb="9">
      <t>しえん</t>
    </rPh>
    <rPh sb="9" eb="11">
      <t>きょてん</t>
    </rPh>
    <rPh sb="11" eb="13">
      <t>しゅさい</t>
    </rPh>
    <rPh sb="16" eb="18">
      <t>けいえい</t>
    </rPh>
    <rPh sb="18" eb="20">
      <t>じっせん</t>
    </rPh>
    <rPh sb="27" eb="29">
      <t>こうし</t>
    </rPh>
    <rPh sb="30" eb="33">
      <t>かなこぎ</t>
    </rPh>
    <rPh sb="34" eb="36">
      <t>くまもと</t>
    </rPh>
    <rPh sb="36" eb="38">
      <t>しんよう</t>
    </rPh>
    <rPh sb="38" eb="40">
      <t>きんこ</t>
    </rPh>
    <rPh sb="54" eb="56">
      <t>たんとう</t>
    </rPh>
    <rPh sb="57" eb="59">
      <t>くりた</t>
    </rPh>
    <phoneticPr fontId="1" type="noConversion"/>
  </si>
  <si>
    <t>★熊本県よろず支援拠点主催
　「経営実践セミナー」
　講師：髙森</t>
    <rPh sb="1" eb="4">
      <t>くまもとけん</t>
    </rPh>
    <rPh sb="7" eb="9">
      <t>しえん</t>
    </rPh>
    <rPh sb="9" eb="11">
      <t>きょてん</t>
    </rPh>
    <rPh sb="11" eb="13">
      <t>しゅさい</t>
    </rPh>
    <rPh sb="16" eb="18">
      <t>けいえい</t>
    </rPh>
    <rPh sb="18" eb="20">
      <t>じっせん</t>
    </rPh>
    <rPh sb="27" eb="29">
      <t>こうし</t>
    </rPh>
    <rPh sb="30" eb="31">
      <t>たか</t>
    </rPh>
    <rPh sb="31" eb="32">
      <t>もり</t>
    </rPh>
    <phoneticPr fontId="1" type="noConversion"/>
  </si>
  <si>
    <t>熊本中央信用金庫本店
　9：00～17：30
　担当：鹿子木
県南サテライト開設日
　担当：栗田、大田黒</t>
    <rPh sb="0" eb="2">
      <t>くまもと</t>
    </rPh>
    <rPh sb="2" eb="4">
      <t>ちゅうおう</t>
    </rPh>
    <rPh sb="4" eb="6">
      <t>しんよう</t>
    </rPh>
    <rPh sb="6" eb="8">
      <t>きんこ</t>
    </rPh>
    <rPh sb="8" eb="10">
      <t>ほんてん</t>
    </rPh>
    <rPh sb="24" eb="26">
      <t>たんとう</t>
    </rPh>
    <rPh sb="27" eb="30">
      <t>かなこぎ</t>
    </rPh>
    <rPh sb="31" eb="33">
      <t>けんなん</t>
    </rPh>
    <rPh sb="38" eb="41">
      <t>かいせつび</t>
    </rPh>
    <rPh sb="43" eb="45">
      <t>たんとう</t>
    </rPh>
    <rPh sb="46" eb="48">
      <t>くりた</t>
    </rPh>
    <rPh sb="49" eb="52">
      <t>おおたぐろ</t>
    </rPh>
    <phoneticPr fontId="1" type="noConversion"/>
  </si>
  <si>
    <t>県南サテライト開設日
　担当：栗田、大田黒</t>
    <rPh sb="0" eb="2">
      <t>けんなん</t>
    </rPh>
    <rPh sb="7" eb="10">
      <t>かいせつび</t>
    </rPh>
    <rPh sb="12" eb="14">
      <t>たんとう</t>
    </rPh>
    <rPh sb="15" eb="17">
      <t>くりた</t>
    </rPh>
    <rPh sb="18" eb="21">
      <t>おおたぐろ</t>
    </rPh>
    <phoneticPr fontId="1" type="noConversion"/>
  </si>
  <si>
    <t>熊本信用金庫
　9：00～17：30
　担当：栗田</t>
    <rPh sb="0" eb="2">
      <t>くまもと</t>
    </rPh>
    <rPh sb="2" eb="4">
      <t>しんよう</t>
    </rPh>
    <rPh sb="4" eb="6">
      <t>きんこ</t>
    </rPh>
    <rPh sb="20" eb="22">
      <t>たんとう</t>
    </rPh>
    <rPh sb="23" eb="25">
      <t>くりた</t>
    </rPh>
    <phoneticPr fontId="1" type="noConversion"/>
  </si>
  <si>
    <t>阿蘇市商工会
　9：00～17：30
　担当：茂田</t>
    <rPh sb="0" eb="2">
      <t>あそ</t>
    </rPh>
    <rPh sb="2" eb="3">
      <t>し</t>
    </rPh>
    <rPh sb="3" eb="6">
      <t>しょうこうかい</t>
    </rPh>
    <rPh sb="20" eb="22">
      <t>たんとう</t>
    </rPh>
    <rPh sb="23" eb="25">
      <t>しげた</t>
    </rPh>
    <phoneticPr fontId="1" type="noConversion"/>
  </si>
  <si>
    <t>★くまもと県南フードバレー推進協
　議会主催「展示商談スキルアップ
　セミナー」
　講師：茂田</t>
    <rPh sb="5" eb="7">
      <t>けんなん</t>
    </rPh>
    <rPh sb="13" eb="15">
      <t>すいしん</t>
    </rPh>
    <rPh sb="15" eb="16">
      <t>ｷｮｳ</t>
    </rPh>
    <rPh sb="18" eb="20">
      <t>ｷﾞｶｲ</t>
    </rPh>
    <rPh sb="20" eb="22">
      <t>ｼｭｻｲ</t>
    </rPh>
    <rPh sb="23" eb="25">
      <t>ﾃﾝｼﾞ</t>
    </rPh>
    <rPh sb="25" eb="27">
      <t>ｼｮｳﾀﾞﾝ</t>
    </rPh>
    <rPh sb="42" eb="44">
      <t>ｺｳｼ</t>
    </rPh>
    <rPh sb="45" eb="47">
      <t>ｼｹﾞﾀ</t>
    </rPh>
    <phoneticPr fontId="1" type="noConversion"/>
  </si>
  <si>
    <t>★熊本県北3市物産商談会連絡
　調整協議会主催
　「商談会セミナー」
　講師：茂田</t>
    <rPh sb="1" eb="3">
      <t>くまもと</t>
    </rPh>
    <rPh sb="3" eb="5">
      <t>けんほく</t>
    </rPh>
    <rPh sb="6" eb="7">
      <t>し</t>
    </rPh>
    <rPh sb="7" eb="9">
      <t>ぶっさん</t>
    </rPh>
    <rPh sb="9" eb="12">
      <t>しょうだんかい</t>
    </rPh>
    <rPh sb="12" eb="14">
      <t>れんらく</t>
    </rPh>
    <rPh sb="16" eb="18">
      <t>ちょうせい</t>
    </rPh>
    <rPh sb="18" eb="21">
      <t>きょうぎかい</t>
    </rPh>
    <rPh sb="21" eb="23">
      <t>しゅさい</t>
    </rPh>
    <rPh sb="26" eb="28">
      <t>しょうだん</t>
    </rPh>
    <rPh sb="28" eb="29">
      <t>かい</t>
    </rPh>
    <rPh sb="36" eb="38">
      <t>こうし</t>
    </rPh>
    <rPh sb="39" eb="41">
      <t>しげた</t>
    </rPh>
    <phoneticPr fontId="1" type="noConversion"/>
  </si>
  <si>
    <t>★火の国未来づくり
　ネットワーク阿蘇地
　域ブロック主催
　「ビジネスプランコンテ
　スト研修会」
　講師：鹿子木</t>
    <rPh sb="1" eb="2">
      <t>ひ</t>
    </rPh>
    <rPh sb="3" eb="4">
      <t>くに</t>
    </rPh>
    <rPh sb="4" eb="6">
      <t>みらい</t>
    </rPh>
    <rPh sb="17" eb="19">
      <t>あそ</t>
    </rPh>
    <rPh sb="19" eb="20">
      <t>ﾁ</t>
    </rPh>
    <rPh sb="22" eb="23">
      <t>ｲｷ</t>
    </rPh>
    <rPh sb="27" eb="29">
      <t>しゅさい</t>
    </rPh>
    <rPh sb="46" eb="49">
      <t>けんしゅうかい</t>
    </rPh>
    <rPh sb="52" eb="54">
      <t>こうし</t>
    </rPh>
    <rPh sb="55" eb="58">
      <t>ｶﾅｺｷﾞ</t>
    </rPh>
    <phoneticPr fontId="1" type="noConversion"/>
  </si>
  <si>
    <t>玉名商工会議所
　9：00～17：30
　担当：西原
（台風のため中止）</t>
    <rPh sb="0" eb="2">
      <t>たまな</t>
    </rPh>
    <rPh sb="2" eb="4">
      <t>しょうこう</t>
    </rPh>
    <rPh sb="4" eb="7">
      <t>かいぎしょ</t>
    </rPh>
    <rPh sb="21" eb="23">
      <t>たんとう</t>
    </rPh>
    <rPh sb="24" eb="26">
      <t>にしはら</t>
    </rPh>
    <rPh sb="28" eb="30">
      <t>たいふう</t>
    </rPh>
    <rPh sb="33" eb="35">
      <t>ちゅうし</t>
    </rPh>
    <phoneticPr fontId="1" type="noConversion"/>
  </si>
  <si>
    <t>熊本第一信用金庫
　9：00～17：30
　担当：鹿子木、髙森</t>
    <rPh sb="0" eb="2">
      <t>くまもと</t>
    </rPh>
    <rPh sb="2" eb="4">
      <t>だいいち</t>
    </rPh>
    <rPh sb="4" eb="6">
      <t>しんよう</t>
    </rPh>
    <rPh sb="6" eb="8">
      <t>きんこ</t>
    </rPh>
    <rPh sb="22" eb="24">
      <t>たんとう</t>
    </rPh>
    <rPh sb="25" eb="28">
      <t>かなこぎ</t>
    </rPh>
    <rPh sb="29" eb="30">
      <t>たか</t>
    </rPh>
    <rPh sb="30" eb="31">
      <t>もり</t>
    </rPh>
    <phoneticPr fontId="1" type="noConversion"/>
  </si>
  <si>
    <t>熊本信用金庫
　9：00～17：30
　担当：栗田</t>
    <rPh sb="0" eb="2">
      <t>くまもと</t>
    </rPh>
    <rPh sb="2" eb="4">
      <t>しんよう</t>
    </rPh>
    <rPh sb="4" eb="6">
      <t>きんこ</t>
    </rPh>
    <rPh sb="20" eb="22">
      <t>たんとう</t>
    </rPh>
    <rPh sb="23" eb="25">
      <t>くりた</t>
    </rPh>
    <phoneticPr fontId="1" type="noConversion"/>
  </si>
  <si>
    <t>県南サテライト開設日
　担当：鹿子木
熊本信用金庫
　9：00～17：30
　担当：栗田</t>
    <rPh sb="0" eb="2">
      <t>けんなん</t>
    </rPh>
    <rPh sb="7" eb="10">
      <t>かいせつび</t>
    </rPh>
    <rPh sb="12" eb="14">
      <t>たんとう</t>
    </rPh>
    <rPh sb="15" eb="18">
      <t>かなこぎ</t>
    </rPh>
    <rPh sb="19" eb="21">
      <t>くまもと</t>
    </rPh>
    <rPh sb="21" eb="23">
      <t>しんよう</t>
    </rPh>
    <rPh sb="23" eb="25">
      <t>きんこ</t>
    </rPh>
    <rPh sb="39" eb="41">
      <t>たんとう</t>
    </rPh>
    <rPh sb="42" eb="44">
      <t>くりた</t>
    </rPh>
    <phoneticPr fontId="1" type="noConversion"/>
  </si>
  <si>
    <t>熊本中央信用金庫玉名支店
　13：00～17：30
　担当：鹿子木
熊本信用金庫
　9：00～17：30
　担当：栗田、大田黒</t>
    <rPh sb="0" eb="2">
      <t>ｸﾏﾓﾄ</t>
    </rPh>
    <rPh sb="2" eb="4">
      <t>ちゅうおう</t>
    </rPh>
    <rPh sb="4" eb="6">
      <t>しんよう</t>
    </rPh>
    <rPh sb="6" eb="8">
      <t>きんこ</t>
    </rPh>
    <rPh sb="8" eb="10">
      <t>ﾀﾏﾅ</t>
    </rPh>
    <rPh sb="10" eb="12">
      <t>ｼﾃﾝ</t>
    </rPh>
    <rPh sb="27" eb="29">
      <t>たんとう</t>
    </rPh>
    <rPh sb="30" eb="33">
      <t>かなこぎ</t>
    </rPh>
    <rPh sb="34" eb="36">
      <t>くまもと</t>
    </rPh>
    <rPh sb="36" eb="38">
      <t>しんよう</t>
    </rPh>
    <rPh sb="38" eb="40">
      <t>きんこ</t>
    </rPh>
    <rPh sb="54" eb="56">
      <t>たんとう</t>
    </rPh>
    <rPh sb="57" eb="59">
      <t>くりた</t>
    </rPh>
    <rPh sb="60" eb="63">
      <t>おおたぐろ</t>
    </rPh>
    <phoneticPr fontId="1" type="noConversion"/>
  </si>
  <si>
    <t>玉名6次産業推進個別相談会
　10：30～
　担当：茂田</t>
    <rPh sb="0" eb="2">
      <t>たまな</t>
    </rPh>
    <rPh sb="3" eb="4">
      <t>つぎ</t>
    </rPh>
    <rPh sb="4" eb="6">
      <t>さんぎょう</t>
    </rPh>
    <rPh sb="6" eb="8">
      <t>すいしん</t>
    </rPh>
    <rPh sb="8" eb="10">
      <t>こべつ</t>
    </rPh>
    <rPh sb="10" eb="12">
      <t>そうだん</t>
    </rPh>
    <rPh sb="12" eb="13">
      <t>かい</t>
    </rPh>
    <rPh sb="23" eb="25">
      <t>たんとう</t>
    </rPh>
    <rPh sb="26" eb="28">
      <t>しげた</t>
    </rPh>
    <phoneticPr fontId="1" type="noConversion"/>
  </si>
  <si>
    <t>玉名商工会議所
　9：00～17：30
　担当：西原</t>
    <rPh sb="0" eb="2">
      <t>たまな</t>
    </rPh>
    <rPh sb="2" eb="4">
      <t>しょうこう</t>
    </rPh>
    <rPh sb="4" eb="7">
      <t>かいぎしょ</t>
    </rPh>
    <rPh sb="21" eb="23">
      <t>たんとう</t>
    </rPh>
    <rPh sb="24" eb="26">
      <t>にしはら</t>
    </rPh>
    <phoneticPr fontId="1" type="noConversion"/>
  </si>
  <si>
    <t>玉名商工会議所
　9：00～17：30
　担当：大田黒</t>
    <rPh sb="0" eb="2">
      <t>たまな</t>
    </rPh>
    <rPh sb="2" eb="4">
      <t>しょうこう</t>
    </rPh>
    <rPh sb="4" eb="7">
      <t>かいぎしょ</t>
    </rPh>
    <rPh sb="21" eb="23">
      <t>たんとう</t>
    </rPh>
    <rPh sb="24" eb="27">
      <t>おおたぐろ</t>
    </rPh>
    <phoneticPr fontId="1" type="noConversion"/>
  </si>
  <si>
    <t>★熊本県よろず支援拠点主催
　「ランチェスター戦略勉強会」
　講師：鹿子木</t>
    <rPh sb="1" eb="4">
      <t>くまもとけん</t>
    </rPh>
    <rPh sb="7" eb="9">
      <t>しえん</t>
    </rPh>
    <rPh sb="9" eb="11">
      <t>きょてん</t>
    </rPh>
    <rPh sb="11" eb="13">
      <t>しゅさい</t>
    </rPh>
    <rPh sb="23" eb="25">
      <t>ｾﾝﾘｬｸ</t>
    </rPh>
    <rPh sb="25" eb="27">
      <t>ﾍﾞﾝｷｮｳ</t>
    </rPh>
    <rPh sb="27" eb="28">
      <t>ｶｲ</t>
    </rPh>
    <rPh sb="31" eb="33">
      <t>こうし</t>
    </rPh>
    <rPh sb="34" eb="37">
      <t>かなこぎ</t>
    </rPh>
    <phoneticPr fontId="1" type="noConversion"/>
  </si>
  <si>
    <t>玉名商工会議所
　9：00～17：30
　担当：西原</t>
    <rPh sb="0" eb="2">
      <t>たまな</t>
    </rPh>
    <rPh sb="2" eb="4">
      <t>しょうこう</t>
    </rPh>
    <rPh sb="4" eb="7">
      <t>かいぎしょ</t>
    </rPh>
    <rPh sb="21" eb="23">
      <t>たんとう</t>
    </rPh>
    <rPh sb="24" eb="26">
      <t>にしはら</t>
    </rPh>
    <phoneticPr fontId="1" type="noConversion"/>
  </si>
  <si>
    <t>★熊本県よろず支援拠点主催
　「ランチェスター戦略勉強会」
　講師：鹿子木</t>
    <rPh sb="1" eb="4">
      <t>くまもとけん</t>
    </rPh>
    <rPh sb="7" eb="9">
      <t>しえん</t>
    </rPh>
    <rPh sb="9" eb="11">
      <t>きょてん</t>
    </rPh>
    <rPh sb="11" eb="13">
      <t>しゅさい</t>
    </rPh>
    <rPh sb="23" eb="25">
      <t>せんりゃく</t>
    </rPh>
    <rPh sb="25" eb="27">
      <t>べんきょう</t>
    </rPh>
    <rPh sb="27" eb="28">
      <t>かい</t>
    </rPh>
    <rPh sb="31" eb="33">
      <t>こうし</t>
    </rPh>
    <rPh sb="34" eb="37">
      <t>かなこぎ</t>
    </rPh>
    <phoneticPr fontId="1" type="noConversion"/>
  </si>
  <si>
    <t>八代商工会議所
　9：00～17：30
　担当：鹿子木
県南サテライト開設日
　担当：栗田、大田黒</t>
    <rPh sb="0" eb="2">
      <t>やつしろ</t>
    </rPh>
    <rPh sb="2" eb="4">
      <t>しょうこう</t>
    </rPh>
    <rPh sb="4" eb="7">
      <t>かいぎしょ</t>
    </rPh>
    <rPh sb="21" eb="23">
      <t>たんとう</t>
    </rPh>
    <rPh sb="24" eb="27">
      <t>ｶﾅｺｷﾞ</t>
    </rPh>
    <rPh sb="28" eb="30">
      <t>けんなん</t>
    </rPh>
    <rPh sb="35" eb="38">
      <t>かいせつび</t>
    </rPh>
    <rPh sb="40" eb="42">
      <t>たんとう</t>
    </rPh>
    <rPh sb="43" eb="45">
      <t>くりた</t>
    </rPh>
    <rPh sb="46" eb="49">
      <t>おおたぐろ</t>
    </rPh>
    <phoneticPr fontId="1" type="noConversion"/>
  </si>
  <si>
    <t>くまもと県南ﾌｰﾄﾞﾊﾞﾚｰ推進協議
会相談会
　担当：茂田、大田黒</t>
    <rPh sb="4" eb="6">
      <t>けんなん</t>
    </rPh>
    <rPh sb="14" eb="16">
      <t>すいしん</t>
    </rPh>
    <rPh sb="16" eb="17">
      <t xml:space="preserve">
</t>
    </rPh>
    <rPh sb="17" eb="18">
      <t>ｶｲ</t>
    </rPh>
    <rPh sb="19" eb="20">
      <t xml:space="preserve"> </t>
    </rPh>
    <rPh sb="20" eb="22">
      <t>そうだん</t>
    </rPh>
    <rPh sb="22" eb="23">
      <t>かい</t>
    </rPh>
    <rPh sb="25" eb="27">
      <t>たんとう</t>
    </rPh>
    <rPh sb="28" eb="30">
      <t>しげた</t>
    </rPh>
    <rPh sb="31" eb="34">
      <t>おおたぐろ</t>
    </rPh>
    <phoneticPr fontId="1" type="noConversion"/>
  </si>
  <si>
    <t>熊本信用金庫
　9：00～17：30
　担当：栗田</t>
    <rPh sb="0" eb="2">
      <t>くまもと</t>
    </rPh>
    <rPh sb="2" eb="4">
      <t>しんよう</t>
    </rPh>
    <rPh sb="4" eb="6">
      <t>きんこ</t>
    </rPh>
    <rPh sb="20" eb="22">
      <t>たんとう</t>
    </rPh>
    <rPh sb="23" eb="25">
      <t>くりた</t>
    </rPh>
    <phoneticPr fontId="1" type="noConversion"/>
  </si>
  <si>
    <t>熊本第一信用金庫
　9：00～17：30
　担当：鹿子木、髙森
熊本信用金庫
　9：00～17：30
　担当：栗田</t>
    <rPh sb="0" eb="2">
      <t>くまもと</t>
    </rPh>
    <rPh sb="2" eb="4">
      <t>だいいち</t>
    </rPh>
    <rPh sb="4" eb="6">
      <t>しんよう</t>
    </rPh>
    <rPh sb="6" eb="8">
      <t>きんこ</t>
    </rPh>
    <rPh sb="22" eb="24">
      <t>たんとう</t>
    </rPh>
    <rPh sb="25" eb="28">
      <t>かなこぎ</t>
    </rPh>
    <rPh sb="29" eb="30">
      <t>ﾀｶ</t>
    </rPh>
    <rPh sb="30" eb="31">
      <t>ﾓﾘ</t>
    </rPh>
    <rPh sb="32" eb="34">
      <t>ｸﾏﾓﾄ</t>
    </rPh>
    <rPh sb="34" eb="36">
      <t>ｼﾝﾖｳ</t>
    </rPh>
    <rPh sb="36" eb="38">
      <t>ｷﾝｺ</t>
    </rPh>
    <rPh sb="52" eb="54">
      <t>ﾀﾝﾄｳ</t>
    </rPh>
    <rPh sb="55" eb="57">
      <t>ｸﾘﾀ</t>
    </rPh>
    <phoneticPr fontId="1" type="noConversion"/>
  </si>
  <si>
    <t>八代商工会議所
　9：00～17：30
　担当：鹿子木</t>
    <rPh sb="0" eb="2">
      <t>やつしろ</t>
    </rPh>
    <rPh sb="2" eb="4">
      <t>しょうこう</t>
    </rPh>
    <rPh sb="4" eb="7">
      <t>かいぎしょ</t>
    </rPh>
    <rPh sb="21" eb="23">
      <t>たんとう</t>
    </rPh>
    <rPh sb="24" eb="27">
      <t>かなこぎ</t>
    </rPh>
    <phoneticPr fontId="1" type="noConversion"/>
  </si>
  <si>
    <t>県南サテライト開設日
　担当：鹿子木
熊本信用金庫
　9：00～17：30
　担当：栗田</t>
    <rPh sb="0" eb="2">
      <t>けんなん</t>
    </rPh>
    <rPh sb="7" eb="10">
      <t>かいせつび</t>
    </rPh>
    <rPh sb="12" eb="14">
      <t>たんとう</t>
    </rPh>
    <rPh sb="15" eb="18">
      <t>かなこぎ</t>
    </rPh>
    <rPh sb="19" eb="21">
      <t>くまもと</t>
    </rPh>
    <rPh sb="21" eb="23">
      <t>しんよう</t>
    </rPh>
    <rPh sb="23" eb="25">
      <t>きんこ</t>
    </rPh>
    <rPh sb="39" eb="41">
      <t>たんとう</t>
    </rPh>
    <rPh sb="42" eb="44">
      <t>ｸﾘﾀ</t>
    </rPh>
    <phoneticPr fontId="1" type="noConversion"/>
  </si>
  <si>
    <t>熊本中央信用金庫玉名支店
　9：00～17：30
　担当：鹿子木
熊本信用金庫
　9：00～17：30
　担当：栗田</t>
    <rPh sb="0" eb="2">
      <t>くまもと</t>
    </rPh>
    <rPh sb="2" eb="4">
      <t>ちゅうおう</t>
    </rPh>
    <rPh sb="4" eb="6">
      <t>しんよう</t>
    </rPh>
    <rPh sb="6" eb="8">
      <t>きんこ</t>
    </rPh>
    <rPh sb="8" eb="10">
      <t>たまな</t>
    </rPh>
    <rPh sb="10" eb="12">
      <t>してん</t>
    </rPh>
    <rPh sb="26" eb="28">
      <t>たんとう</t>
    </rPh>
    <rPh sb="29" eb="32">
      <t>かなこぎ</t>
    </rPh>
    <rPh sb="33" eb="35">
      <t>くまもと</t>
    </rPh>
    <rPh sb="35" eb="37">
      <t>しんよう</t>
    </rPh>
    <rPh sb="37" eb="39">
      <t>きんこ</t>
    </rPh>
    <rPh sb="53" eb="55">
      <t>たんとう</t>
    </rPh>
    <rPh sb="56" eb="58">
      <t>ｸﾘﾀ</t>
    </rPh>
    <phoneticPr fontId="1" type="noConversion"/>
  </si>
  <si>
    <t>★熊本県よろず支援拠点主催
　「起業ｾﾐﾅｰ」
　講師：吉田雅紀氏
玉名商工会議所
　9：00～17：30
　担当：西原</t>
    <rPh sb="1" eb="4">
      <t>くまもとけん</t>
    </rPh>
    <rPh sb="7" eb="9">
      <t>しえん</t>
    </rPh>
    <rPh sb="9" eb="11">
      <t>きょてん</t>
    </rPh>
    <rPh sb="11" eb="13">
      <t>しゅさい</t>
    </rPh>
    <rPh sb="16" eb="18">
      <t>きぎょう</t>
    </rPh>
    <rPh sb="25" eb="27">
      <t>こうし</t>
    </rPh>
    <rPh sb="28" eb="30">
      <t>よしだ</t>
    </rPh>
    <rPh sb="30" eb="32">
      <t>まさき</t>
    </rPh>
    <rPh sb="32" eb="33">
      <t>し</t>
    </rPh>
    <rPh sb="34" eb="36">
      <t>たまな</t>
    </rPh>
    <rPh sb="36" eb="38">
      <t>しょうこう</t>
    </rPh>
    <rPh sb="38" eb="41">
      <t>かいぎしょ</t>
    </rPh>
    <rPh sb="55" eb="57">
      <t>たんとう</t>
    </rPh>
    <rPh sb="58" eb="60">
      <t>にしはら</t>
    </rPh>
    <phoneticPr fontId="1" type="noConversion"/>
  </si>
  <si>
    <t>玉名市役所
　10：30～
　担当：茂田</t>
    <rPh sb="0" eb="2">
      <t>たまな</t>
    </rPh>
    <rPh sb="2" eb="3">
      <t>し</t>
    </rPh>
    <rPh sb="3" eb="5">
      <t>やくしょ</t>
    </rPh>
    <rPh sb="15" eb="17">
      <t>たんとう</t>
    </rPh>
    <rPh sb="18" eb="20">
      <t>しげた</t>
    </rPh>
    <phoneticPr fontId="1" type="noConversion"/>
  </si>
  <si>
    <t>★熊本県よろず支援拠点主催
　「経営実践ｾﾐﾅｰ」
　講師：西原
熊本信用金庫
　9：00～17：30
　担当：栗田</t>
    <rPh sb="1" eb="4">
      <t>くまもとけん</t>
    </rPh>
    <rPh sb="7" eb="9">
      <t>しえん</t>
    </rPh>
    <rPh sb="9" eb="11">
      <t>きょてん</t>
    </rPh>
    <rPh sb="11" eb="13">
      <t>しゅさい</t>
    </rPh>
    <rPh sb="16" eb="18">
      <t>けいえい</t>
    </rPh>
    <rPh sb="18" eb="20">
      <t>じっせん</t>
    </rPh>
    <rPh sb="27" eb="29">
      <t>こうし</t>
    </rPh>
    <rPh sb="30" eb="32">
      <t>にしはら</t>
    </rPh>
    <rPh sb="33" eb="35">
      <t>くまもと</t>
    </rPh>
    <rPh sb="35" eb="37">
      <t>しんよう</t>
    </rPh>
    <rPh sb="37" eb="39">
      <t>きんこ</t>
    </rPh>
    <rPh sb="53" eb="55">
      <t>たんとう</t>
    </rPh>
    <rPh sb="56" eb="58">
      <t>くりた</t>
    </rPh>
    <phoneticPr fontId="1" type="noConversion"/>
  </si>
  <si>
    <t>熊本信用金庫
　9：00～17：00
　担当：栗田</t>
    <rPh sb="0" eb="2">
      <t>くまもと</t>
    </rPh>
    <rPh sb="2" eb="4">
      <t>しんよう</t>
    </rPh>
    <rPh sb="4" eb="6">
      <t>きんこ</t>
    </rPh>
    <rPh sb="20" eb="22">
      <t>たんとう</t>
    </rPh>
    <rPh sb="23" eb="25">
      <t>くりた</t>
    </rPh>
    <phoneticPr fontId="1" type="noConversion"/>
  </si>
  <si>
    <t>熊本中央信用金庫本店
　9：00～17：30
　担当：鹿子木
県南サテライト開設日
　担当：栗田、大田黒</t>
    <rPh sb="0" eb="2">
      <t>くまもと</t>
    </rPh>
    <rPh sb="2" eb="4">
      <t>ちゅうおう</t>
    </rPh>
    <rPh sb="4" eb="6">
      <t>しんよう</t>
    </rPh>
    <rPh sb="6" eb="8">
      <t>きんこ</t>
    </rPh>
    <rPh sb="8" eb="10">
      <t>ほんてん</t>
    </rPh>
    <rPh sb="24" eb="26">
      <t>たんとう</t>
    </rPh>
    <rPh sb="27" eb="30">
      <t>かなこぎ</t>
    </rPh>
    <rPh sb="31" eb="33">
      <t>けんなん</t>
    </rPh>
    <rPh sb="38" eb="41">
      <t>かいせつび</t>
    </rPh>
    <rPh sb="43" eb="45">
      <t>たんとう</t>
    </rPh>
    <rPh sb="46" eb="48">
      <t>くりた</t>
    </rPh>
    <rPh sb="49" eb="51">
      <t>おおた</t>
    </rPh>
    <rPh sb="51" eb="52">
      <t>ぐろ</t>
    </rPh>
    <phoneticPr fontId="1" type="noConversion"/>
  </si>
  <si>
    <t xml:space="preserve">県南サテライト開設日
　9：00～17：00
　担当：鹿子木
</t>
    <rPh sb="0" eb="2">
      <t>けんなん</t>
    </rPh>
    <rPh sb="7" eb="10">
      <t>かいせつび</t>
    </rPh>
    <rPh sb="24" eb="26">
      <t>たんとう</t>
    </rPh>
    <rPh sb="27" eb="30">
      <t>かなこぎ</t>
    </rPh>
    <phoneticPr fontId="1" type="noConversion"/>
  </si>
  <si>
    <t>八代商工会議所出張相談会
　9:00～17：30
　担当：鹿子木</t>
    <rPh sb="0" eb="2">
      <t>やつしろ</t>
    </rPh>
    <rPh sb="2" eb="4">
      <t>しょうこう</t>
    </rPh>
    <rPh sb="4" eb="7">
      <t>かいぎしょ</t>
    </rPh>
    <rPh sb="7" eb="9">
      <t>しゅっちょう</t>
    </rPh>
    <rPh sb="9" eb="11">
      <t>そうだん</t>
    </rPh>
    <rPh sb="11" eb="12">
      <t>かい</t>
    </rPh>
    <rPh sb="26" eb="28">
      <t>たんとう</t>
    </rPh>
    <rPh sb="29" eb="32">
      <t>かなこぎ</t>
    </rPh>
    <phoneticPr fontId="1" type="noConversion"/>
  </si>
  <si>
    <t>県南サテライト開設日
　9：00～17：30
　担当：栗田</t>
    <rPh sb="0" eb="2">
      <t>けんなん</t>
    </rPh>
    <rPh sb="7" eb="10">
      <t>かいせつび</t>
    </rPh>
    <rPh sb="24" eb="26">
      <t>たんとう</t>
    </rPh>
    <rPh sb="27" eb="29">
      <t>くりた</t>
    </rPh>
    <phoneticPr fontId="1" type="noConversion"/>
  </si>
  <si>
    <t>フードバレー出張相談会＆模擬展示指導　
　9：00～17：00
　担当：茂田、大田黒</t>
    <rPh sb="6" eb="8">
      <t>しゅっちょう</t>
    </rPh>
    <rPh sb="8" eb="11">
      <t>そうだんかい</t>
    </rPh>
    <rPh sb="12" eb="14">
      <t>もぎ</t>
    </rPh>
    <rPh sb="14" eb="16">
      <t>てんじ</t>
    </rPh>
    <rPh sb="16" eb="18">
      <t>しどう</t>
    </rPh>
    <rPh sb="33" eb="35">
      <t>たんとう</t>
    </rPh>
    <rPh sb="36" eb="38">
      <t>しげた</t>
    </rPh>
    <rPh sb="39" eb="41">
      <t>おおた</t>
    </rPh>
    <rPh sb="41" eb="42">
      <t>ぐろ</t>
    </rPh>
    <phoneticPr fontId="1" type="noConversion"/>
  </si>
  <si>
    <t xml:space="preserve">熊本中央信金玉名出張相談会
　9：00～17：30
　担当：鹿子木
県南サテライト開設日
　9：00～17：00
　担当：大田黒
</t>
    <rPh sb="0" eb="2">
      <t>くまもと</t>
    </rPh>
    <rPh sb="2" eb="4">
      <t>ちゅうおう</t>
    </rPh>
    <rPh sb="4" eb="6">
      <t>しんきん</t>
    </rPh>
    <rPh sb="6" eb="8">
      <t>たまな</t>
    </rPh>
    <rPh sb="8" eb="10">
      <t>しゅっちょう</t>
    </rPh>
    <rPh sb="10" eb="13">
      <t>そうだんかい</t>
    </rPh>
    <rPh sb="27" eb="29">
      <t>たんとう</t>
    </rPh>
    <rPh sb="30" eb="33">
      <t>かなこぎ</t>
    </rPh>
    <rPh sb="34" eb="36">
      <t>けんなん</t>
    </rPh>
    <rPh sb="41" eb="44">
      <t>かいせつび</t>
    </rPh>
    <rPh sb="58" eb="60">
      <t>たんとう</t>
    </rPh>
    <rPh sb="61" eb="63">
      <t>おおた</t>
    </rPh>
    <rPh sb="63" eb="64">
      <t>ぐろ</t>
    </rPh>
    <phoneticPr fontId="1" type="noConversion"/>
  </si>
  <si>
    <t>熊本中央信金本店出張相談会
　9：00～17：30
　担当：鹿子木</t>
    <rPh sb="0" eb="2">
      <t>くまもと</t>
    </rPh>
    <rPh sb="2" eb="4">
      <t>ちゅうおう</t>
    </rPh>
    <rPh sb="4" eb="6">
      <t>しんきん</t>
    </rPh>
    <rPh sb="6" eb="8">
      <t>ほんてん</t>
    </rPh>
    <rPh sb="8" eb="10">
      <t>しゅっちょう</t>
    </rPh>
    <rPh sb="10" eb="13">
      <t>そうだんかい</t>
    </rPh>
    <rPh sb="27" eb="29">
      <t>たんとう</t>
    </rPh>
    <rPh sb="30" eb="33">
      <t>かなこぎ</t>
    </rPh>
    <phoneticPr fontId="1" type="noConversion"/>
  </si>
  <si>
    <t>フードバレー出張相談会 
　9：00～17：00
　担当：茂田</t>
    <rPh sb="6" eb="8">
      <t>しゅっちょう</t>
    </rPh>
    <rPh sb="8" eb="11">
      <t>そうだんかい</t>
    </rPh>
    <rPh sb="26" eb="28">
      <t>たんとう</t>
    </rPh>
    <rPh sb="29" eb="31">
      <t>しげた</t>
    </rPh>
    <phoneticPr fontId="1" type="noConversion"/>
  </si>
  <si>
    <t xml:space="preserve">熊本信用金庫
　9：00～17：30
　担当：栗田
玉名出張相談会
　9：00～16:00
　担当：西原
</t>
    <rPh sb="0" eb="2">
      <t>くまもと</t>
    </rPh>
    <rPh sb="2" eb="4">
      <t>しんよう</t>
    </rPh>
    <rPh sb="4" eb="6">
      <t>きんこ</t>
    </rPh>
    <rPh sb="20" eb="22">
      <t>たんとう</t>
    </rPh>
    <rPh sb="23" eb="25">
      <t>ｸﾘﾀ</t>
    </rPh>
    <rPh sb="26" eb="28">
      <t>たまな</t>
    </rPh>
    <rPh sb="28" eb="30">
      <t>しゅっちょう</t>
    </rPh>
    <rPh sb="30" eb="33">
      <t>そうだんかい</t>
    </rPh>
    <rPh sb="47" eb="49">
      <t>たんとう</t>
    </rPh>
    <rPh sb="50" eb="52">
      <t>にしはら</t>
    </rPh>
    <phoneticPr fontId="1" type="noConversion"/>
  </si>
  <si>
    <t>玉名商工会議所出張相談会  
　9：00～17：30
　担当：西原</t>
    <rPh sb="0" eb="2">
      <t>たまな</t>
    </rPh>
    <rPh sb="2" eb="4">
      <t>しょうこう</t>
    </rPh>
    <rPh sb="4" eb="7">
      <t>かいぎしょ</t>
    </rPh>
    <rPh sb="7" eb="9">
      <t>しゅっちょう</t>
    </rPh>
    <rPh sb="9" eb="12">
      <t>そうだんかい</t>
    </rPh>
    <rPh sb="28" eb="30">
      <t>たんとう</t>
    </rPh>
    <rPh sb="31" eb="33">
      <t>にしはら</t>
    </rPh>
    <phoneticPr fontId="1" type="noConversion"/>
  </si>
  <si>
    <t>県南サテライト開設日
　担当：鹿子木　
　　9：00～17：00　　　　　　　　 　
　担当：栗田
　　9：00～12：00</t>
    <rPh sb="0" eb="2">
      <t>けんなん</t>
    </rPh>
    <rPh sb="7" eb="10">
      <t>かいせつび</t>
    </rPh>
    <rPh sb="12" eb="14">
      <t>たんとう</t>
    </rPh>
    <rPh sb="15" eb="18">
      <t>かなこぎ</t>
    </rPh>
    <rPh sb="44" eb="46">
      <t>たんとう</t>
    </rPh>
    <rPh sb="47" eb="49">
      <t>くりた</t>
    </rPh>
    <phoneticPr fontId="1" type="noConversion"/>
  </si>
  <si>
    <t>熊本中央信用金庫玉名支店
　9：00～17：30
担当：鹿子木
熊本信用金庫
　9：00～17：00
　担当：栗田</t>
    <rPh sb="0" eb="2">
      <t>くまもと</t>
    </rPh>
    <rPh sb="2" eb="4">
      <t>ちゅうおう</t>
    </rPh>
    <rPh sb="4" eb="6">
      <t>しんよう</t>
    </rPh>
    <rPh sb="6" eb="8">
      <t>きんこ</t>
    </rPh>
    <rPh sb="8" eb="10">
      <t>たまな</t>
    </rPh>
    <rPh sb="10" eb="12">
      <t>してん</t>
    </rPh>
    <rPh sb="25" eb="27">
      <t>たんとう</t>
    </rPh>
    <rPh sb="28" eb="31">
      <t>かなこぎ</t>
    </rPh>
    <rPh sb="32" eb="34">
      <t>くまもと</t>
    </rPh>
    <rPh sb="34" eb="36">
      <t>しんよう</t>
    </rPh>
    <rPh sb="36" eb="38">
      <t>きんこ</t>
    </rPh>
    <rPh sb="52" eb="54">
      <t>たんとう</t>
    </rPh>
    <rPh sb="55" eb="57">
      <t>くりた</t>
    </rPh>
    <phoneticPr fontId="1" type="noConversion"/>
  </si>
  <si>
    <t>熊本中央金信金本店74
　9：00～17：00
　担当：鹿子木
　</t>
    <rPh sb="0" eb="2">
      <t>くまもと</t>
    </rPh>
    <rPh sb="2" eb="4">
      <t>ちゅうおう</t>
    </rPh>
    <rPh sb="4" eb="5">
      <t>ｷﾝ</t>
    </rPh>
    <rPh sb="5" eb="7">
      <t>ｼﾝｷﾝ</t>
    </rPh>
    <rPh sb="7" eb="9">
      <t>ﾎﾝﾃﾝ</t>
    </rPh>
    <rPh sb="25" eb="27">
      <t>たんとう</t>
    </rPh>
    <rPh sb="28" eb="31">
      <t>かなこぎ</t>
    </rPh>
    <phoneticPr fontId="1" type="noConversion"/>
  </si>
  <si>
    <t>★熊本県よろず支援拠点主催
　　「経営実践セミナー」
　15：00～17：00
　担当：大田黒</t>
    <rPh sb="1" eb="4">
      <t>くまもとけん</t>
    </rPh>
    <rPh sb="7" eb="9">
      <t>しえん</t>
    </rPh>
    <rPh sb="9" eb="11">
      <t>きょてん</t>
    </rPh>
    <rPh sb="11" eb="13">
      <t>しゅさい</t>
    </rPh>
    <rPh sb="17" eb="19">
      <t>けいえい</t>
    </rPh>
    <rPh sb="19" eb="21">
      <t>じっせん</t>
    </rPh>
    <rPh sb="41" eb="43">
      <t>たんとう</t>
    </rPh>
    <rPh sb="44" eb="46">
      <t>おおた</t>
    </rPh>
    <rPh sb="46" eb="47">
      <t>ぐろ</t>
    </rPh>
    <phoneticPr fontId="1" type="noConversion"/>
  </si>
  <si>
    <t xml:space="preserve">
　★3県合同研修会（鹿児島）
　　</t>
    <rPh sb="4" eb="5">
      <t>けん</t>
    </rPh>
    <rPh sb="5" eb="7">
      <t>ごうどう</t>
    </rPh>
    <rPh sb="7" eb="10">
      <t>けんしゅうかい</t>
    </rPh>
    <rPh sb="11" eb="14">
      <t>かごしま</t>
    </rPh>
    <phoneticPr fontId="1" type="noConversion"/>
  </si>
  <si>
    <t>県南サテライト開設日
　9：00～17：00
担当：茂田</t>
    <rPh sb="0" eb="2">
      <t>けんなん</t>
    </rPh>
    <rPh sb="7" eb="10">
      <t>かいせつび</t>
    </rPh>
    <rPh sb="23" eb="25">
      <t>たんとう</t>
    </rPh>
    <rPh sb="26" eb="28">
      <t>しげた</t>
    </rPh>
    <phoneticPr fontId="1" type="noConversion"/>
  </si>
  <si>
    <t>★よろず支援拠点事例発表会
　　　15：00～18：00
　　　18：00～交流会</t>
    <rPh sb="4" eb="6">
      <t>しえん</t>
    </rPh>
    <rPh sb="6" eb="8">
      <t>きょてん</t>
    </rPh>
    <rPh sb="8" eb="10">
      <t>じれい</t>
    </rPh>
    <rPh sb="10" eb="12">
      <t>はっぴょう</t>
    </rPh>
    <rPh sb="12" eb="13">
      <t>かい</t>
    </rPh>
    <rPh sb="38" eb="41">
      <t>こうりゅうかい</t>
    </rPh>
    <phoneticPr fontId="1" type="noConversion"/>
  </si>
  <si>
    <t>★熊本県よろず支援拠点主催
　　「経営実践セミナー」
　　16：00～17：30
　　講師：上村</t>
    <rPh sb="1" eb="4">
      <t>くまもとけん</t>
    </rPh>
    <rPh sb="7" eb="9">
      <t>しえん</t>
    </rPh>
    <rPh sb="9" eb="11">
      <t>きょてん</t>
    </rPh>
    <rPh sb="11" eb="13">
      <t>しゅさい</t>
    </rPh>
    <rPh sb="17" eb="19">
      <t>けいえい</t>
    </rPh>
    <rPh sb="19" eb="21">
      <t>じっせん</t>
    </rPh>
    <rPh sb="43" eb="45">
      <t>こうし</t>
    </rPh>
    <rPh sb="46" eb="48">
      <t>ｳｴﾑﾗ</t>
    </rPh>
    <phoneticPr fontId="1" type="noConversion"/>
  </si>
  <si>
    <t>県南サテライト開設日
　9：00～17：00
　担当：栗田、大田黒</t>
    <rPh sb="0" eb="2">
      <t>けんなん</t>
    </rPh>
    <rPh sb="7" eb="10">
      <t>かいせつび</t>
    </rPh>
    <rPh sb="24" eb="26">
      <t>たんとう</t>
    </rPh>
    <rPh sb="27" eb="29">
      <t>くりた</t>
    </rPh>
    <rPh sb="30" eb="32">
      <t>おおた</t>
    </rPh>
    <rPh sb="32" eb="33">
      <t>ぐろ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</si>
</sst>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mm\ yyyy"/>
    <numFmt numFmtId="177" formatCode="dd"/>
  </numFmts>
  <fonts count="23" x14ac:knownFonts="1">
    <font>
      <sz val="9"/>
      <name val="Franklin Gothic Medium"/>
      <family val="2"/>
      <scheme val="major"/>
    </font>
    <font>
      <sz val="8"/>
      <name val="Arial"/>
      <family val="2"/>
    </font>
    <font>
      <b/>
      <sz val="11"/>
      <color theme="0"/>
      <name val="Euphemia"/>
      <family val="2"/>
      <scheme val="minor"/>
    </font>
    <font>
      <b/>
      <sz val="14"/>
      <color theme="0"/>
      <name val="Euphemia"/>
      <family val="2"/>
      <scheme val="minor"/>
    </font>
    <font>
      <b/>
      <sz val="28"/>
      <color theme="1" tint="0.34998626667073579"/>
      <name val="Euphemia"/>
      <family val="2"/>
      <scheme val="minor"/>
    </font>
    <font>
      <sz val="10"/>
      <color indexed="63"/>
      <name val="Euphemia"/>
      <family val="2"/>
      <scheme val="minor"/>
    </font>
    <font>
      <sz val="9"/>
      <name val="Franklin Gothic Medium"/>
      <family val="2"/>
      <scheme val="major"/>
    </font>
    <font>
      <b/>
      <sz val="8"/>
      <color theme="0"/>
      <name val="Euphemia"/>
      <family val="2"/>
      <scheme val="minor"/>
    </font>
    <font>
      <sz val="9"/>
      <color theme="1"/>
      <name val="Franklin Gothic Medium"/>
      <family val="2"/>
      <scheme val="major"/>
    </font>
    <font>
      <sz val="16"/>
      <color theme="1" tint="0.499984740745262"/>
      <name val="Franklin Gothic Medium"/>
      <family val="2"/>
      <scheme val="major"/>
    </font>
    <font>
      <sz val="36"/>
      <color theme="4"/>
      <name val="Franklin Gothic Medium"/>
      <family val="2"/>
      <scheme val="major"/>
    </font>
    <font>
      <sz val="1"/>
      <color theme="0"/>
      <name val="Euphemia"/>
      <family val="2"/>
      <scheme val="minor"/>
    </font>
    <font>
      <sz val="1"/>
      <color theme="0"/>
      <name val="Meiryo UI"/>
      <family val="3"/>
      <charset val="128"/>
    </font>
    <font>
      <sz val="36"/>
      <color theme="4"/>
      <name val="Meiryo UI"/>
      <family val="3"/>
      <charset val="128"/>
    </font>
    <font>
      <b/>
      <sz val="28"/>
      <color theme="1" tint="0.34998626667073579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8"/>
      <color theme="0"/>
      <name val="Meiryo UI"/>
      <family val="3"/>
      <charset val="128"/>
    </font>
    <font>
      <sz val="16"/>
      <color theme="1" tint="0.499984740745262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name val="Meiryo UI"/>
      <family val="3"/>
      <charset val="128"/>
    </font>
    <font>
      <b/>
      <sz val="20"/>
      <color theme="1" tint="0.3499862666707357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/>
      <bottom style="thin">
        <color theme="0" tint="-0.14999847407452621"/>
      </bottom>
      <diagonal/>
    </border>
    <border>
      <left style="thin">
        <color theme="0" tint="-0.149967955565050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</borders>
  <cellStyleXfs count="13">
    <xf numFmtId="0" fontId="0" fillId="0" borderId="0" applyFill="0" applyBorder="0" applyProtection="0">
      <alignment horizontal="left" indent="1"/>
    </xf>
    <xf numFmtId="0" fontId="5" fillId="3" borderId="0" applyNumberFormat="0" applyBorder="0" applyAlignment="0" applyProtection="0"/>
    <xf numFmtId="0" fontId="4" fillId="0" borderId="0" applyNumberFormat="0" applyFill="0" applyAlignment="0" applyProtection="0"/>
    <xf numFmtId="0" fontId="2" fillId="4" borderId="1" applyNumberFormat="0" applyAlignment="0" applyProtection="0"/>
    <xf numFmtId="0" fontId="3" fillId="5" borderId="2" applyNumberFormat="0" applyProtection="0">
      <alignment vertical="center"/>
    </xf>
    <xf numFmtId="0" fontId="7" fillId="6" borderId="3" applyNumberFormat="0" applyAlignment="0">
      <alignment horizontal="left" indent="1"/>
    </xf>
    <xf numFmtId="177" fontId="9" fillId="0" borderId="4" applyFill="0" applyProtection="0">
      <alignment horizontal="left" vertical="center" wrapText="1" indent="1"/>
    </xf>
    <xf numFmtId="177" fontId="8" fillId="0" borderId="7" applyFill="0" applyProtection="0">
      <alignment horizontal="left" vertical="top" wrapText="1" indent="1"/>
    </xf>
    <xf numFmtId="177" fontId="8" fillId="0" borderId="0" applyNumberFormat="0" applyFill="0" applyProtection="0">
      <alignment horizontal="left" vertical="top" wrapText="1" indent="1"/>
    </xf>
    <xf numFmtId="177" fontId="6" fillId="0" borderId="9" applyNumberFormat="0" applyFill="0" applyProtection="0">
      <alignment horizontal="left" vertical="center" wrapText="1" indent="1"/>
    </xf>
    <xf numFmtId="0" fontId="10" fillId="0" borderId="0" applyNumberFormat="0" applyFill="0" applyBorder="0" applyProtection="0">
      <alignment horizontal="left" indent="7"/>
    </xf>
    <xf numFmtId="0" fontId="11" fillId="0" borderId="0" applyNumberFormat="0" applyFill="0" applyBorder="0" applyAlignment="0" applyProtection="0">
      <alignment horizontal="left" vertical="center"/>
    </xf>
    <xf numFmtId="0" fontId="7" fillId="7" borderId="3">
      <alignment horizontal="left" indent="1"/>
    </xf>
  </cellStyleXfs>
  <cellXfs count="32">
    <xf numFmtId="0" fontId="0" fillId="0" borderId="0" xfId="0">
      <alignment horizontal="left" indent="1"/>
    </xf>
    <xf numFmtId="0" fontId="16" fillId="2" borderId="0" xfId="0" applyFont="1" applyFill="1">
      <alignment horizontal="left" indent="1"/>
    </xf>
    <xf numFmtId="0" fontId="17" fillId="6" borderId="3" xfId="5" applyFont="1">
      <alignment horizontal="left" indent="1"/>
    </xf>
    <xf numFmtId="0" fontId="16" fillId="0" borderId="0" xfId="0" applyFont="1">
      <alignment horizontal="left" indent="1"/>
    </xf>
    <xf numFmtId="0" fontId="15" fillId="2" borderId="0" xfId="0" applyFont="1" applyFill="1">
      <alignment horizontal="left" indent="1"/>
    </xf>
    <xf numFmtId="0" fontId="13" fillId="0" borderId="0" xfId="10" applyFont="1">
      <alignment horizontal="left" indent="7"/>
    </xf>
    <xf numFmtId="0" fontId="12" fillId="0" borderId="0" xfId="11" applyFont="1" applyFill="1" applyBorder="1" applyAlignment="1">
      <alignment horizontal="left" vertical="center"/>
    </xf>
    <xf numFmtId="176" fontId="14" fillId="2" borderId="0" xfId="2" applyNumberFormat="1" applyFont="1" applyFill="1" applyBorder="1" applyAlignment="1">
      <alignment vertical="center"/>
    </xf>
    <xf numFmtId="0" fontId="15" fillId="0" borderId="0" xfId="0" applyFont="1">
      <alignment horizontal="left" indent="1"/>
    </xf>
    <xf numFmtId="177" fontId="18" fillId="0" borderId="4" xfId="6" applyFont="1" applyFill="1">
      <alignment horizontal="left" vertical="center" wrapText="1" indent="1"/>
    </xf>
    <xf numFmtId="177" fontId="18" fillId="0" borderId="5" xfId="6" applyFont="1" applyFill="1" applyBorder="1">
      <alignment horizontal="left" vertical="center" wrapText="1" indent="1"/>
    </xf>
    <xf numFmtId="0" fontId="17" fillId="7" borderId="3" xfId="12" applyFont="1">
      <alignment horizontal="left" indent="1"/>
    </xf>
    <xf numFmtId="177" fontId="19" fillId="0" borderId="0" xfId="7" applyFont="1" applyFill="1" applyBorder="1">
      <alignment horizontal="left" vertical="top" wrapText="1" indent="1"/>
    </xf>
    <xf numFmtId="0" fontId="15" fillId="2" borderId="0" xfId="0" applyFont="1" applyFill="1" applyBorder="1">
      <alignment horizontal="left" indent="1"/>
    </xf>
    <xf numFmtId="177" fontId="18" fillId="0" borderId="4" xfId="6" applyFont="1" applyFill="1" applyBorder="1">
      <alignment horizontal="left" vertical="center" wrapText="1" indent="1"/>
    </xf>
    <xf numFmtId="177" fontId="19" fillId="0" borderId="0" xfId="8" applyFont="1" applyBorder="1">
      <alignment horizontal="left" vertical="top" wrapText="1" indent="1"/>
    </xf>
    <xf numFmtId="0" fontId="15" fillId="0" borderId="0" xfId="0" applyFont="1" applyBorder="1">
      <alignment horizontal="left" indent="1"/>
    </xf>
    <xf numFmtId="177" fontId="20" fillId="0" borderId="7" xfId="7" applyFont="1" applyFill="1">
      <alignment horizontal="left" vertical="top" wrapText="1" indent="1"/>
    </xf>
    <xf numFmtId="177" fontId="20" fillId="0" borderId="6" xfId="7" applyFont="1" applyFill="1" applyBorder="1">
      <alignment horizontal="left" vertical="top" wrapText="1" indent="1"/>
    </xf>
    <xf numFmtId="177" fontId="20" fillId="0" borderId="10" xfId="7" applyFont="1" applyFill="1" applyBorder="1">
      <alignment horizontal="left" vertical="top" wrapText="1" indent="1"/>
    </xf>
    <xf numFmtId="177" fontId="20" fillId="0" borderId="11" xfId="7" applyFont="1" applyFill="1" applyBorder="1">
      <alignment horizontal="left" vertical="top" wrapText="1" indent="1"/>
    </xf>
    <xf numFmtId="0" fontId="21" fillId="2" borderId="0" xfId="0" applyFont="1" applyFill="1">
      <alignment horizontal="left" indent="1"/>
    </xf>
    <xf numFmtId="0" fontId="21" fillId="0" borderId="0" xfId="0" applyFont="1">
      <alignment horizontal="left" indent="1"/>
    </xf>
    <xf numFmtId="177" fontId="20" fillId="0" borderId="8" xfId="7" applyFont="1" applyFill="1" applyBorder="1">
      <alignment horizontal="left" vertical="top" wrapText="1" indent="1"/>
    </xf>
    <xf numFmtId="177" fontId="20" fillId="0" borderId="7" xfId="7" applyFont="1" applyFill="1" applyBorder="1">
      <alignment horizontal="left" vertical="top" wrapText="1" indent="1"/>
    </xf>
    <xf numFmtId="176" fontId="22" fillId="2" borderId="0" xfId="2" applyNumberFormat="1" applyFont="1" applyFill="1" applyBorder="1" applyAlignment="1">
      <alignment vertical="center"/>
    </xf>
    <xf numFmtId="177" fontId="20" fillId="0" borderId="13" xfId="7" applyFont="1" applyFill="1" applyBorder="1">
      <alignment horizontal="left" vertical="top" wrapText="1" indent="1"/>
    </xf>
    <xf numFmtId="177" fontId="20" fillId="0" borderId="14" xfId="7" applyFont="1" applyFill="1" applyBorder="1">
      <alignment horizontal="left" vertical="top" wrapText="1" indent="1"/>
    </xf>
    <xf numFmtId="177" fontId="15" fillId="0" borderId="9" xfId="9" applyFont="1" applyBorder="1">
      <alignment horizontal="left" vertical="center" wrapText="1" indent="1"/>
    </xf>
    <xf numFmtId="177" fontId="19" fillId="0" borderId="0" xfId="8" applyFont="1" applyBorder="1">
      <alignment horizontal="left" vertical="top" wrapText="1" indent="1"/>
    </xf>
    <xf numFmtId="0" fontId="13" fillId="0" borderId="0" xfId="10" applyFont="1">
      <alignment horizontal="left" indent="7"/>
    </xf>
    <xf numFmtId="177" fontId="20" fillId="0" borderId="12" xfId="8" applyFont="1" applyBorder="1">
      <alignment horizontal="left" vertical="top" wrapText="1" indent="1"/>
    </xf>
  </cellXfs>
  <cellStyles count="13">
    <cellStyle name="40% - アクセント 1" xfId="1" builtinId="31" customBuiltin="1"/>
    <cellStyle name="Day" xfId="6"/>
    <cellStyle name="Day Detail" xfId="7"/>
    <cellStyle name="Day Header 1" xfId="5"/>
    <cellStyle name="Day Header 2" xfId="12"/>
    <cellStyle name="Hidden" xfId="11"/>
    <cellStyle name="Month" xfId="10"/>
    <cellStyle name="Notes" xfId="8"/>
    <cellStyle name="Notes Header" xfId="9"/>
    <cellStyle name="アクセント 1" xfId="3" builtinId="29" customBuiltin="1"/>
    <cellStyle name="アクセント 5" xfId="4" builtinId="45" customBuiltin="1"/>
    <cellStyle name="見出し 1" xfId="2" builtinId="16" customBuiltin="1"/>
    <cellStyle name="標準" xfId="0" builtinId="0" customBuiltin="1"/>
  </cellStyles>
  <dxfs count="10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A$1" max="2999" min="1900" page="10" val="201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514350</xdr:colOff>
          <xdr:row>0</xdr:row>
          <xdr:rowOff>428625</xdr:rowOff>
        </xdr:from>
        <xdr:to>
          <xdr:col>1</xdr:col>
          <xdr:colOff>647700</xdr:colOff>
          <xdr:row>0</xdr:row>
          <xdr:rowOff>666750</xdr:rowOff>
        </xdr:to>
        <xdr:sp macro="" textlink="">
          <xdr:nvSpPr>
            <xdr:cNvPr id="1038" name="年スピン ボタン" descr="カレンダーの年を変えるには、スピン ボタンをクリックします。セル A1 に目的の年を入力することもできます。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0</xdr:colOff>
      <xdr:row>0</xdr:row>
      <xdr:rowOff>19050</xdr:rowOff>
    </xdr:from>
    <xdr:to>
      <xdr:col>1</xdr:col>
      <xdr:colOff>466725</xdr:colOff>
      <xdr:row>1</xdr:row>
      <xdr:rowOff>521970</xdr:rowOff>
    </xdr:to>
    <xdr:grpSp>
      <xdr:nvGrpSpPr>
        <xdr:cNvPr id="4" name="1番目の月の年" descr="現在の月の年を表示します。" title="年表示"/>
        <xdr:cNvGrpSpPr/>
      </xdr:nvGrpSpPr>
      <xdr:grpSpPr>
        <a:xfrm>
          <a:off x="171450" y="19050"/>
          <a:ext cx="466725" cy="1112520"/>
          <a:chOff x="371475" y="0"/>
          <a:chExt cx="457200" cy="990600"/>
        </a:xfrm>
      </xdr:grpSpPr>
      <xdr:sp macro="" textlink="">
        <xdr:nvSpPr>
          <xdr:cNvPr id="8" name="フリーフォーム 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1Year">
        <xdr:nvSpPr>
          <xdr:cNvPr id="3" name="テキスト ボックス 2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15145F5F-D58C-4182-B5B8-D41ECE9C7CC2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2015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14</xdr:row>
      <xdr:rowOff>19049</xdr:rowOff>
    </xdr:from>
    <xdr:to>
      <xdr:col>1</xdr:col>
      <xdr:colOff>466725</xdr:colOff>
      <xdr:row>15</xdr:row>
      <xdr:rowOff>521969</xdr:rowOff>
    </xdr:to>
    <xdr:grpSp>
      <xdr:nvGrpSpPr>
        <xdr:cNvPr id="11" name="2番目の月の年" descr="現在の月の年を表示します。" title="年表示"/>
        <xdr:cNvGrpSpPr/>
      </xdr:nvGrpSpPr>
      <xdr:grpSpPr>
        <a:xfrm>
          <a:off x="171450" y="5619749"/>
          <a:ext cx="466725" cy="1112520"/>
          <a:chOff x="371475" y="0"/>
          <a:chExt cx="457200" cy="990600"/>
        </a:xfrm>
      </xdr:grpSpPr>
      <xdr:sp macro="" textlink="">
        <xdr:nvSpPr>
          <xdr:cNvPr id="12" name="フリーフォーム 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2Year">
        <xdr:nvSpPr>
          <xdr:cNvPr id="13" name="テキスト ボックス 12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A6374D5C-074B-4CBB-BB65-5D5AEB3226D9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2015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28</xdr:row>
      <xdr:rowOff>19050</xdr:rowOff>
    </xdr:from>
    <xdr:to>
      <xdr:col>1</xdr:col>
      <xdr:colOff>466725</xdr:colOff>
      <xdr:row>29</xdr:row>
      <xdr:rowOff>521970</xdr:rowOff>
    </xdr:to>
    <xdr:grpSp>
      <xdr:nvGrpSpPr>
        <xdr:cNvPr id="17" name="3番目の月の年" descr="現在の月の年を表示します。" title="年表示"/>
        <xdr:cNvGrpSpPr/>
      </xdr:nvGrpSpPr>
      <xdr:grpSpPr>
        <a:xfrm>
          <a:off x="171450" y="12115800"/>
          <a:ext cx="466725" cy="1112520"/>
          <a:chOff x="371475" y="0"/>
          <a:chExt cx="457200" cy="990600"/>
        </a:xfrm>
      </xdr:grpSpPr>
      <xdr:sp macro="" textlink="">
        <xdr:nvSpPr>
          <xdr:cNvPr id="18" name="フリーフォーム 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3Year">
        <xdr:nvSpPr>
          <xdr:cNvPr id="19" name="テキスト ボックス 18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302A17A6-45A0-431F-934E-E9BEE206D62C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2015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44</xdr:row>
      <xdr:rowOff>19050</xdr:rowOff>
    </xdr:from>
    <xdr:to>
      <xdr:col>1</xdr:col>
      <xdr:colOff>466725</xdr:colOff>
      <xdr:row>45</xdr:row>
      <xdr:rowOff>521970</xdr:rowOff>
    </xdr:to>
    <xdr:grpSp>
      <xdr:nvGrpSpPr>
        <xdr:cNvPr id="20" name="4番目の月の年" descr="現在の月の年を表示します。" title="年表示"/>
        <xdr:cNvGrpSpPr/>
      </xdr:nvGrpSpPr>
      <xdr:grpSpPr>
        <a:xfrm>
          <a:off x="171450" y="19326225"/>
          <a:ext cx="466725" cy="1112520"/>
          <a:chOff x="371475" y="0"/>
          <a:chExt cx="457200" cy="990600"/>
        </a:xfrm>
      </xdr:grpSpPr>
      <xdr:sp macro="" textlink="">
        <xdr:nvSpPr>
          <xdr:cNvPr id="21" name="フリーフォーム 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4Year">
        <xdr:nvSpPr>
          <xdr:cNvPr id="22" name="テキスト ボックス 21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7205F1B3-8275-4208-84B0-0FB5F6D75228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2015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58</xdr:row>
      <xdr:rowOff>19050</xdr:rowOff>
    </xdr:from>
    <xdr:to>
      <xdr:col>1</xdr:col>
      <xdr:colOff>466725</xdr:colOff>
      <xdr:row>59</xdr:row>
      <xdr:rowOff>521970</xdr:rowOff>
    </xdr:to>
    <xdr:grpSp>
      <xdr:nvGrpSpPr>
        <xdr:cNvPr id="23" name="5番目の月の年" descr="現在の月の年を表示します。" title="年表示"/>
        <xdr:cNvGrpSpPr/>
      </xdr:nvGrpSpPr>
      <xdr:grpSpPr>
        <a:xfrm>
          <a:off x="171450" y="25374600"/>
          <a:ext cx="466725" cy="1112520"/>
          <a:chOff x="371475" y="0"/>
          <a:chExt cx="457200" cy="990600"/>
        </a:xfrm>
      </xdr:grpSpPr>
      <xdr:sp macro="" textlink="">
        <xdr:nvSpPr>
          <xdr:cNvPr id="24" name="フリーフォーム 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5Year">
        <xdr:nvSpPr>
          <xdr:cNvPr id="25" name="テキスト ボックス 24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71877935-CFC7-420D-A21A-81C5B6113915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2015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72</xdr:row>
      <xdr:rowOff>19050</xdr:rowOff>
    </xdr:from>
    <xdr:to>
      <xdr:col>1</xdr:col>
      <xdr:colOff>466725</xdr:colOff>
      <xdr:row>73</xdr:row>
      <xdr:rowOff>521970</xdr:rowOff>
    </xdr:to>
    <xdr:grpSp>
      <xdr:nvGrpSpPr>
        <xdr:cNvPr id="26" name="6番目の月の年" descr="現在の月の年を表示します。" title="年表示"/>
        <xdr:cNvGrpSpPr/>
      </xdr:nvGrpSpPr>
      <xdr:grpSpPr>
        <a:xfrm>
          <a:off x="171450" y="31499175"/>
          <a:ext cx="466725" cy="1112520"/>
          <a:chOff x="371475" y="0"/>
          <a:chExt cx="457200" cy="990600"/>
        </a:xfrm>
      </xdr:grpSpPr>
      <xdr:sp macro="" textlink="">
        <xdr:nvSpPr>
          <xdr:cNvPr id="27" name="フリーフォーム 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6Year">
        <xdr:nvSpPr>
          <xdr:cNvPr id="28" name="テキスト ボックス 27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95D11BCA-6DF1-4D66-811B-CE965BCBB330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2015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88</xdr:row>
      <xdr:rowOff>19050</xdr:rowOff>
    </xdr:from>
    <xdr:to>
      <xdr:col>1</xdr:col>
      <xdr:colOff>466725</xdr:colOff>
      <xdr:row>89</xdr:row>
      <xdr:rowOff>521970</xdr:rowOff>
    </xdr:to>
    <xdr:grpSp>
      <xdr:nvGrpSpPr>
        <xdr:cNvPr id="29" name="7番目の月の年" descr="現在の月の年を表示します。" title="年表示"/>
        <xdr:cNvGrpSpPr/>
      </xdr:nvGrpSpPr>
      <xdr:grpSpPr>
        <a:xfrm>
          <a:off x="171450" y="38338125"/>
          <a:ext cx="466725" cy="1112520"/>
          <a:chOff x="371475" y="0"/>
          <a:chExt cx="457200" cy="990600"/>
        </a:xfrm>
      </xdr:grpSpPr>
      <xdr:sp macro="" textlink="">
        <xdr:nvSpPr>
          <xdr:cNvPr id="30" name="フリーフォーム 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7Year">
        <xdr:nvSpPr>
          <xdr:cNvPr id="31" name="テキスト ボックス 30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43A13B61-B758-45A8-8808-05A32E18BDB3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2015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19050</xdr:rowOff>
    </xdr:from>
    <xdr:to>
      <xdr:col>1</xdr:col>
      <xdr:colOff>466725</xdr:colOff>
      <xdr:row>103</xdr:row>
      <xdr:rowOff>521970</xdr:rowOff>
    </xdr:to>
    <xdr:grpSp>
      <xdr:nvGrpSpPr>
        <xdr:cNvPr id="32" name="8番目の月の年" descr="現在の月の年を表示します。" title="年表示"/>
        <xdr:cNvGrpSpPr/>
      </xdr:nvGrpSpPr>
      <xdr:grpSpPr>
        <a:xfrm>
          <a:off x="171450" y="44900850"/>
          <a:ext cx="466725" cy="1112520"/>
          <a:chOff x="371475" y="0"/>
          <a:chExt cx="457200" cy="990600"/>
        </a:xfrm>
      </xdr:grpSpPr>
      <xdr:sp macro="" textlink="">
        <xdr:nvSpPr>
          <xdr:cNvPr id="33" name="フリーフォーム 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8Year">
        <xdr:nvSpPr>
          <xdr:cNvPr id="34" name="テキスト ボックス 33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A26EB04F-A87E-4614-847F-34A029B3B50A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2016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116</xdr:row>
      <xdr:rowOff>19050</xdr:rowOff>
    </xdr:from>
    <xdr:to>
      <xdr:col>1</xdr:col>
      <xdr:colOff>466725</xdr:colOff>
      <xdr:row>117</xdr:row>
      <xdr:rowOff>521970</xdr:rowOff>
    </xdr:to>
    <xdr:grpSp>
      <xdr:nvGrpSpPr>
        <xdr:cNvPr id="35" name="9番目の月の年" descr="現在の月の年を表示します。" title="年表示"/>
        <xdr:cNvGrpSpPr/>
      </xdr:nvGrpSpPr>
      <xdr:grpSpPr>
        <a:xfrm>
          <a:off x="171450" y="50673000"/>
          <a:ext cx="466725" cy="1112520"/>
          <a:chOff x="371475" y="0"/>
          <a:chExt cx="457200" cy="990600"/>
        </a:xfrm>
      </xdr:grpSpPr>
      <xdr:sp macro="" textlink="">
        <xdr:nvSpPr>
          <xdr:cNvPr id="36" name="フリーフォーム 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9Year">
        <xdr:nvSpPr>
          <xdr:cNvPr id="37" name="テキスト ボックス 36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9CE19CC0-C4BE-4B11-98B2-25FFE0B0EA7E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2016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1</xdr:col>
      <xdr:colOff>0</xdr:colOff>
      <xdr:row>130</xdr:row>
      <xdr:rowOff>19050</xdr:rowOff>
    </xdr:from>
    <xdr:to>
      <xdr:col>1</xdr:col>
      <xdr:colOff>466725</xdr:colOff>
      <xdr:row>131</xdr:row>
      <xdr:rowOff>521970</xdr:rowOff>
    </xdr:to>
    <xdr:grpSp>
      <xdr:nvGrpSpPr>
        <xdr:cNvPr id="38" name="10番目の月の年" descr="現在の月の年を表示します。" title="年表示"/>
        <xdr:cNvGrpSpPr/>
      </xdr:nvGrpSpPr>
      <xdr:grpSpPr>
        <a:xfrm>
          <a:off x="171450" y="56578500"/>
          <a:ext cx="466725" cy="1112520"/>
          <a:chOff x="371475" y="0"/>
          <a:chExt cx="457200" cy="990600"/>
        </a:xfrm>
      </xdr:grpSpPr>
      <xdr:sp macro="" textlink="">
        <xdr:nvSpPr>
          <xdr:cNvPr id="39" name="フリーフォーム  19"/>
          <xdr:cNvSpPr>
            <a:spLocks/>
          </xdr:cNvSpPr>
        </xdr:nvSpPr>
        <xdr:spPr bwMode="auto">
          <a:xfrm>
            <a:off x="371475" y="0"/>
            <a:ext cx="457200" cy="990600"/>
          </a:xfrm>
          <a:custGeom>
            <a:avLst/>
            <a:gdLst>
              <a:gd name="T0" fmla="*/ 0 w 1663"/>
              <a:gd name="T1" fmla="*/ 0 h 3376"/>
              <a:gd name="T2" fmla="*/ 1663 w 1663"/>
              <a:gd name="T3" fmla="*/ 0 h 3376"/>
              <a:gd name="T4" fmla="*/ 1663 w 1663"/>
              <a:gd name="T5" fmla="*/ 3376 h 3376"/>
              <a:gd name="T6" fmla="*/ 837 w 1663"/>
              <a:gd name="T7" fmla="*/ 3059 h 3376"/>
              <a:gd name="T8" fmla="*/ 0 w 1663"/>
              <a:gd name="T9" fmla="*/ 3376 h 3376"/>
              <a:gd name="T10" fmla="*/ 0 w 1663"/>
              <a:gd name="T11" fmla="*/ 0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663" h="3376">
                <a:moveTo>
                  <a:pt x="0" y="0"/>
                </a:moveTo>
                <a:lnTo>
                  <a:pt x="1663" y="0"/>
                </a:lnTo>
                <a:lnTo>
                  <a:pt x="1663" y="3376"/>
                </a:lnTo>
                <a:lnTo>
                  <a:pt x="837" y="3059"/>
                </a:lnTo>
                <a:lnTo>
                  <a:pt x="0" y="3376"/>
                </a:lnTo>
                <a:lnTo>
                  <a:pt x="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Calendar9Year">
        <xdr:nvSpPr>
          <xdr:cNvPr id="40" name="テキスト ボックス 39"/>
          <xdr:cNvSpPr txBox="1"/>
        </xdr:nvSpPr>
        <xdr:spPr>
          <a:xfrm rot="16200000">
            <a:off x="222703" y="273636"/>
            <a:ext cx="754743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9CE19CC0-C4BE-4B11-98B2-25FFE0B0EA7E}" type="TxLink">
              <a:rPr lang="en-US" sz="2100">
                <a:solidFill>
                  <a:schemeClr val="bg1"/>
                </a:solidFill>
                <a:latin typeface="+mj-lt"/>
              </a:rPr>
              <a:pPr algn="l"/>
              <a:t>2016</a:t>
            </a:fld>
            <a:endParaRPr lang="en-US" sz="21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125_academic_calendar">
      <a:majorFont>
        <a:latin typeface="Franklin Gothic Medium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/>
    <pageSetUpPr autoPageBreaks="0"/>
  </sheetPr>
  <dimension ref="A1:I143"/>
  <sheetViews>
    <sheetView showGridLines="0" tabSelected="1" topLeftCell="A116" zoomScaleNormal="100" workbookViewId="0">
      <selection activeCell="D125" sqref="D125"/>
    </sheetView>
  </sheetViews>
  <sheetFormatPr defaultColWidth="8.85546875" defaultRowHeight="12" x14ac:dyDescent="0.2"/>
  <cols>
    <col min="1" max="1" width="2.5703125" style="4" customWidth="1"/>
    <col min="2" max="6" width="23.7109375" style="8" customWidth="1"/>
    <col min="7" max="8" width="16.7109375" style="8" customWidth="1"/>
    <col min="9" max="9" width="2.5703125" style="8" customWidth="1"/>
    <col min="10" max="16384" width="8.85546875" style="8"/>
  </cols>
  <sheetData>
    <row r="1" spans="1:9" s="4" customFormat="1" ht="48" customHeight="1" x14ac:dyDescent="0.7">
      <c r="A1" s="6">
        <v>2015</v>
      </c>
      <c r="B1" s="30" t="s">
        <v>3</v>
      </c>
      <c r="C1" s="30"/>
      <c r="D1" s="30"/>
      <c r="E1" s="25" t="s">
        <v>15</v>
      </c>
      <c r="F1" s="7"/>
      <c r="G1" s="7"/>
    </row>
    <row r="2" spans="1:9" s="4" customFormat="1" ht="48" customHeight="1" x14ac:dyDescent="0.7">
      <c r="B2" s="5"/>
      <c r="C2" s="8"/>
      <c r="D2" s="7"/>
      <c r="E2" s="7"/>
      <c r="F2" s="7"/>
      <c r="G2" s="7"/>
    </row>
    <row r="3" spans="1:9" s="3" customFormat="1" ht="14.25" customHeight="1" x14ac:dyDescent="0.25">
      <c r="A3" s="1"/>
      <c r="B3" s="2" t="s">
        <v>1</v>
      </c>
      <c r="C3" s="11" t="str">
        <f t="shared" ref="C3:H3" si="0">UPPER(TEXT(C4,"[$-411]dddd"))</f>
        <v>火曜日</v>
      </c>
      <c r="D3" s="2" t="str">
        <f t="shared" si="0"/>
        <v>水曜日</v>
      </c>
      <c r="E3" s="11" t="str">
        <f t="shared" si="0"/>
        <v>木曜日</v>
      </c>
      <c r="F3" s="2" t="str">
        <f t="shared" si="0"/>
        <v>金曜日</v>
      </c>
      <c r="G3" s="11" t="str">
        <f t="shared" si="0"/>
        <v>土曜日</v>
      </c>
      <c r="H3" s="2" t="str">
        <f t="shared" si="0"/>
        <v>日曜日</v>
      </c>
      <c r="I3" s="3" t="s">
        <v>0</v>
      </c>
    </row>
    <row r="4" spans="1:9" ht="16.5" customHeight="1" x14ac:dyDescent="0.2">
      <c r="B4" s="9">
        <f t="array" ref="B4:H4">Days+1+DATE(Calendar1Year,Calendar1MonthOption,1)-WEEKDAY(DATE(Calendar1Year,Calendar1MonthOption,1),WeekdayOption)</f>
        <v>42156</v>
      </c>
      <c r="C4" s="9">
        <v>42157</v>
      </c>
      <c r="D4" s="9">
        <v>42158</v>
      </c>
      <c r="E4" s="9">
        <v>42159</v>
      </c>
      <c r="F4" s="9">
        <v>42160</v>
      </c>
      <c r="G4" s="9">
        <v>42161</v>
      </c>
      <c r="H4" s="10">
        <v>42162</v>
      </c>
    </row>
    <row r="5" spans="1:9" ht="39.950000000000003" customHeight="1" x14ac:dyDescent="0.2">
      <c r="B5" s="17" t="s">
        <v>6</v>
      </c>
      <c r="C5" s="17"/>
      <c r="D5" s="17" t="s">
        <v>5</v>
      </c>
      <c r="E5" s="17" t="s">
        <v>7</v>
      </c>
      <c r="F5" s="17"/>
      <c r="G5" s="17"/>
      <c r="H5" s="18"/>
    </row>
    <row r="6" spans="1:9" ht="16.5" customHeight="1" x14ac:dyDescent="0.2">
      <c r="B6" s="9">
        <f t="array" ref="B6:H6">Days+8+DATE(Calendar1Year,Calendar1MonthOption,1)-WEEKDAY(DATE(Calendar1Year,Calendar1MonthOption,1),WeekdayOption)</f>
        <v>42163</v>
      </c>
      <c r="C6" s="9">
        <v>42164</v>
      </c>
      <c r="D6" s="9">
        <v>42165</v>
      </c>
      <c r="E6" s="9">
        <v>42166</v>
      </c>
      <c r="F6" s="9">
        <v>42167</v>
      </c>
      <c r="G6" s="9">
        <v>42168</v>
      </c>
      <c r="H6" s="10">
        <v>42169</v>
      </c>
    </row>
    <row r="7" spans="1:9" ht="39.950000000000003" customHeight="1" x14ac:dyDescent="0.2">
      <c r="B7" s="17" t="s">
        <v>8</v>
      </c>
      <c r="C7" s="17"/>
      <c r="D7" s="17"/>
      <c r="E7" s="17" t="s">
        <v>4</v>
      </c>
      <c r="F7" s="17"/>
      <c r="G7" s="17"/>
      <c r="H7" s="18"/>
    </row>
    <row r="8" spans="1:9" ht="16.5" customHeight="1" x14ac:dyDescent="0.2">
      <c r="B8" s="9">
        <f t="array" ref="B8:H8">Days+15+DATE(Calendar1Year,Calendar1MonthOption,1)-WEEKDAY(DATE(Calendar1Year,Calendar1MonthOption,1),WeekdayOption)</f>
        <v>42170</v>
      </c>
      <c r="C8" s="9">
        <v>42171</v>
      </c>
      <c r="D8" s="9">
        <v>42172</v>
      </c>
      <c r="E8" s="9">
        <v>42173</v>
      </c>
      <c r="F8" s="9">
        <v>42174</v>
      </c>
      <c r="G8" s="9">
        <v>42175</v>
      </c>
      <c r="H8" s="10">
        <v>42176</v>
      </c>
    </row>
    <row r="9" spans="1:9" ht="75" customHeight="1" x14ac:dyDescent="0.2">
      <c r="B9" s="17"/>
      <c r="C9" s="17" t="s">
        <v>9</v>
      </c>
      <c r="D9" s="17" t="s">
        <v>24</v>
      </c>
      <c r="E9" s="17"/>
      <c r="F9" s="17"/>
      <c r="G9" s="17"/>
      <c r="H9" s="18"/>
    </row>
    <row r="10" spans="1:9" ht="16.5" customHeight="1" x14ac:dyDescent="0.2">
      <c r="B10" s="9">
        <f t="array" ref="B10:H10">Days+22+DATE(Calendar1Year,Calendar1MonthOption,1)-WEEKDAY(DATE(Calendar1Year,Calendar1MonthOption,1),WeekdayOption)</f>
        <v>42177</v>
      </c>
      <c r="C10" s="9">
        <v>42178</v>
      </c>
      <c r="D10" s="9">
        <v>42179</v>
      </c>
      <c r="E10" s="9">
        <v>42180</v>
      </c>
      <c r="F10" s="9">
        <v>42181</v>
      </c>
      <c r="G10" s="9">
        <v>42182</v>
      </c>
      <c r="H10" s="10">
        <v>42183</v>
      </c>
    </row>
    <row r="11" spans="1:9" ht="39.950000000000003" customHeight="1" x14ac:dyDescent="0.2">
      <c r="B11" s="17" t="s">
        <v>5</v>
      </c>
      <c r="C11" s="17" t="s">
        <v>10</v>
      </c>
      <c r="D11" s="17" t="s">
        <v>4</v>
      </c>
      <c r="E11" s="17"/>
      <c r="F11" s="17" t="s">
        <v>11</v>
      </c>
      <c r="G11" s="17"/>
      <c r="H11" s="18"/>
    </row>
    <row r="12" spans="1:9" ht="16.5" customHeight="1" x14ac:dyDescent="0.2">
      <c r="B12" s="14">
        <f t="array" ref="B12:H12">Days+29+DATE(Calendar1Year,Calendar1MonthOption,1)-WEEKDAY(DATE(Calendar1Year,Calendar1MonthOption,1),WeekdayOption)</f>
        <v>42184</v>
      </c>
      <c r="C12" s="14">
        <v>42185</v>
      </c>
      <c r="D12" s="14">
        <v>42186</v>
      </c>
      <c r="E12" s="14">
        <v>42187</v>
      </c>
      <c r="F12" s="14">
        <v>42188</v>
      </c>
      <c r="G12" s="14">
        <v>42189</v>
      </c>
      <c r="H12" s="10">
        <v>42190</v>
      </c>
    </row>
    <row r="13" spans="1:9" ht="39.950000000000003" customHeight="1" x14ac:dyDescent="0.2">
      <c r="B13" s="19"/>
      <c r="C13" s="19"/>
      <c r="D13" s="19"/>
      <c r="E13" s="19"/>
      <c r="F13" s="19"/>
      <c r="G13" s="19"/>
      <c r="H13" s="20"/>
    </row>
    <row r="14" spans="1:9" ht="14.25" customHeight="1" x14ac:dyDescent="0.2">
      <c r="A14" s="13"/>
      <c r="B14" s="12"/>
      <c r="C14" s="12"/>
      <c r="D14" s="12"/>
      <c r="E14" s="12"/>
      <c r="F14" s="12"/>
      <c r="G14" s="12"/>
      <c r="H14" s="12"/>
    </row>
    <row r="15" spans="1:9" s="4" customFormat="1" ht="48" customHeight="1" x14ac:dyDescent="0.7">
      <c r="A15" s="6">
        <f>YEAR(DATE(Calendar1Year,Calendar1MonthOption+1,1))</f>
        <v>2015</v>
      </c>
      <c r="B15" s="5" t="str">
        <f>TEXT(DATE(Calendar1Year,Calendar1MonthOption+1,1),"[$-411]mmmm")</f>
        <v>7月</v>
      </c>
      <c r="C15" s="8"/>
      <c r="D15" s="7"/>
      <c r="E15" s="25" t="s">
        <v>15</v>
      </c>
      <c r="F15" s="7"/>
      <c r="G15" s="7"/>
    </row>
    <row r="16" spans="1:9" s="4" customFormat="1" ht="48" customHeight="1" x14ac:dyDescent="0.7">
      <c r="B16" s="5"/>
      <c r="C16" s="8"/>
      <c r="D16" s="7"/>
      <c r="E16" s="7"/>
      <c r="F16" s="7"/>
      <c r="G16" s="7"/>
    </row>
    <row r="17" spans="1:8" s="3" customFormat="1" ht="14.25" customHeight="1" x14ac:dyDescent="0.25">
      <c r="A17" s="1"/>
      <c r="B17" s="2" t="str">
        <f t="shared" ref="B17:H17" si="1">UPPER(TEXT(B18,"[$-411]dddd"))</f>
        <v>月曜日</v>
      </c>
      <c r="C17" s="11" t="str">
        <f t="shared" si="1"/>
        <v>火曜日</v>
      </c>
      <c r="D17" s="2" t="str">
        <f t="shared" si="1"/>
        <v>水曜日</v>
      </c>
      <c r="E17" s="11" t="str">
        <f t="shared" si="1"/>
        <v>木曜日</v>
      </c>
      <c r="F17" s="2" t="str">
        <f t="shared" si="1"/>
        <v>金曜日</v>
      </c>
      <c r="G17" s="11" t="str">
        <f t="shared" si="1"/>
        <v>土曜日</v>
      </c>
      <c r="H17" s="2" t="str">
        <f t="shared" si="1"/>
        <v>日曜日</v>
      </c>
    </row>
    <row r="18" spans="1:8" ht="16.5" customHeight="1" x14ac:dyDescent="0.2">
      <c r="B18" s="9">
        <f t="array" ref="B18:H18">Days+1+DATE(Calendar2Year,Calendar2MonthOption,1)-WEEKDAY(DATE(Calendar2Year,Calendar2MonthOption,1),WeekdayOption)</f>
        <v>42184</v>
      </c>
      <c r="C18" s="9">
        <v>42185</v>
      </c>
      <c r="D18" s="9">
        <v>42186</v>
      </c>
      <c r="E18" s="9">
        <v>42187</v>
      </c>
      <c r="F18" s="9">
        <v>42188</v>
      </c>
      <c r="G18" s="9">
        <v>42189</v>
      </c>
      <c r="H18" s="10">
        <v>42190</v>
      </c>
    </row>
    <row r="19" spans="1:8" s="22" customFormat="1" ht="39.950000000000003" customHeight="1" x14ac:dyDescent="0.2">
      <c r="A19" s="21"/>
      <c r="B19" s="17"/>
      <c r="C19" s="17"/>
      <c r="D19" s="17"/>
      <c r="E19" s="17" t="s">
        <v>12</v>
      </c>
      <c r="F19" s="17"/>
      <c r="G19" s="17"/>
      <c r="H19" s="18"/>
    </row>
    <row r="20" spans="1:8" ht="16.5" customHeight="1" x14ac:dyDescent="0.2">
      <c r="B20" s="9">
        <f t="array" ref="B20:H20">Days+8+DATE(Calendar2Year,Calendar2MonthOption,1)-WEEKDAY(DATE(Calendar2Year,Calendar2MonthOption,1),WeekdayOption)</f>
        <v>42191</v>
      </c>
      <c r="C20" s="9">
        <v>42192</v>
      </c>
      <c r="D20" s="9">
        <v>42193</v>
      </c>
      <c r="E20" s="9">
        <v>42194</v>
      </c>
      <c r="F20" s="9">
        <v>42195</v>
      </c>
      <c r="G20" s="9">
        <v>42196</v>
      </c>
      <c r="H20" s="10">
        <v>42197</v>
      </c>
    </row>
    <row r="21" spans="1:8" s="22" customFormat="1" ht="39.950000000000003" customHeight="1" x14ac:dyDescent="0.2">
      <c r="A21" s="21"/>
      <c r="B21" s="17" t="s">
        <v>5</v>
      </c>
      <c r="C21" s="17"/>
      <c r="D21" s="17" t="s">
        <v>13</v>
      </c>
      <c r="E21" s="17" t="s">
        <v>21</v>
      </c>
      <c r="F21" s="17"/>
      <c r="G21" s="17"/>
      <c r="H21" s="18"/>
    </row>
    <row r="22" spans="1:8" ht="16.5" customHeight="1" x14ac:dyDescent="0.2">
      <c r="B22" s="9">
        <f t="array" ref="B22:H22">Days+15+DATE(Calendar2Year,Calendar2MonthOption,1)-WEEKDAY(DATE(Calendar2Year,Calendar2MonthOption,1),WeekdayOption)</f>
        <v>42198</v>
      </c>
      <c r="C22" s="9">
        <v>42199</v>
      </c>
      <c r="D22" s="9">
        <v>42200</v>
      </c>
      <c r="E22" s="9">
        <v>42201</v>
      </c>
      <c r="F22" s="9">
        <v>42202</v>
      </c>
      <c r="G22" s="9">
        <v>42203</v>
      </c>
      <c r="H22" s="10">
        <v>42204</v>
      </c>
    </row>
    <row r="23" spans="1:8" s="22" customFormat="1" ht="75" customHeight="1" x14ac:dyDescent="0.2">
      <c r="A23" s="21"/>
      <c r="B23" s="17"/>
      <c r="C23" s="17" t="s">
        <v>23</v>
      </c>
      <c r="D23" s="17" t="s">
        <v>4</v>
      </c>
      <c r="E23" s="17" t="s">
        <v>16</v>
      </c>
      <c r="F23" s="17"/>
      <c r="G23" s="17"/>
      <c r="H23" s="18"/>
    </row>
    <row r="24" spans="1:8" ht="16.5" customHeight="1" x14ac:dyDescent="0.2">
      <c r="B24" s="9">
        <f t="array" ref="B24:H24">Days+22+DATE(Calendar2Year,Calendar2MonthOption,1)-WEEKDAY(DATE(Calendar2Year,Calendar2MonthOption,1),WeekdayOption)</f>
        <v>42205</v>
      </c>
      <c r="C24" s="9">
        <v>42206</v>
      </c>
      <c r="D24" s="9">
        <v>42207</v>
      </c>
      <c r="E24" s="9">
        <v>42208</v>
      </c>
      <c r="F24" s="9">
        <v>42209</v>
      </c>
      <c r="G24" s="9">
        <v>42210</v>
      </c>
      <c r="H24" s="10">
        <v>42211</v>
      </c>
    </row>
    <row r="25" spans="1:8" s="22" customFormat="1" ht="75" customHeight="1" x14ac:dyDescent="0.2">
      <c r="A25" s="21"/>
      <c r="B25" s="17"/>
      <c r="C25" s="17" t="s">
        <v>21</v>
      </c>
      <c r="D25" s="17" t="s">
        <v>14</v>
      </c>
      <c r="E25" s="17" t="s">
        <v>7</v>
      </c>
      <c r="F25" s="17" t="s">
        <v>28</v>
      </c>
      <c r="G25" s="17"/>
      <c r="H25" s="18"/>
    </row>
    <row r="26" spans="1:8" ht="16.5" customHeight="1" x14ac:dyDescent="0.2">
      <c r="B26" s="9">
        <f t="array" ref="B26:H26">Days+29+DATE(Calendar2Year,Calendar2MonthOption,1)-WEEKDAY(DATE(Calendar2Year,Calendar2MonthOption,1),WeekdayOption)</f>
        <v>42212</v>
      </c>
      <c r="C26" s="9">
        <v>42213</v>
      </c>
      <c r="D26" s="9">
        <v>42214</v>
      </c>
      <c r="E26" s="9">
        <v>42215</v>
      </c>
      <c r="F26" s="9">
        <v>42216</v>
      </c>
      <c r="G26" s="9">
        <v>42217</v>
      </c>
      <c r="H26" s="10">
        <v>42218</v>
      </c>
    </row>
    <row r="27" spans="1:8" s="22" customFormat="1" ht="75" customHeight="1" x14ac:dyDescent="0.2">
      <c r="A27" s="21"/>
      <c r="B27" s="19" t="s">
        <v>8</v>
      </c>
      <c r="C27" s="19" t="s">
        <v>17</v>
      </c>
      <c r="D27" s="19" t="s">
        <v>25</v>
      </c>
      <c r="E27" s="19"/>
      <c r="F27" s="19"/>
      <c r="G27" s="19"/>
      <c r="H27" s="20"/>
    </row>
    <row r="28" spans="1:8" s="16" customFormat="1" ht="14.25" customHeight="1" x14ac:dyDescent="0.2">
      <c r="A28" s="13"/>
      <c r="B28" s="12"/>
      <c r="C28" s="12"/>
      <c r="D28" s="12"/>
      <c r="E28" s="12"/>
      <c r="F28" s="12"/>
      <c r="G28" s="12"/>
      <c r="H28" s="12"/>
    </row>
    <row r="29" spans="1:8" s="4" customFormat="1" ht="48" customHeight="1" x14ac:dyDescent="0.7">
      <c r="A29" s="6">
        <f>YEAR(DATE(Calendar2Year,Calendar2MonthOption+1,1))</f>
        <v>2015</v>
      </c>
      <c r="B29" s="5" t="str">
        <f>TEXT(DATE(Calendar2Year,Calendar2MonthOption+1,1),"[$-411]mmmm")</f>
        <v>8月</v>
      </c>
      <c r="C29" s="8"/>
      <c r="D29" s="7"/>
      <c r="E29" s="25" t="s">
        <v>15</v>
      </c>
      <c r="F29" s="7"/>
      <c r="G29" s="7"/>
    </row>
    <row r="30" spans="1:8" s="4" customFormat="1" ht="48" customHeight="1" x14ac:dyDescent="0.7">
      <c r="B30" s="5"/>
      <c r="C30" s="8"/>
      <c r="D30" s="7"/>
      <c r="E30" s="7"/>
      <c r="F30" s="7"/>
      <c r="G30" s="7"/>
    </row>
    <row r="31" spans="1:8" s="3" customFormat="1" ht="14.25" customHeight="1" x14ac:dyDescent="0.25">
      <c r="A31" s="1"/>
      <c r="B31" s="2" t="str">
        <f t="shared" ref="B31:H31" si="2">UPPER(TEXT(B32,"[$-411]dddd"))</f>
        <v>月曜日</v>
      </c>
      <c r="C31" s="11" t="str">
        <f t="shared" si="2"/>
        <v>火曜日</v>
      </c>
      <c r="D31" s="2" t="str">
        <f t="shared" si="2"/>
        <v>水曜日</v>
      </c>
      <c r="E31" s="11" t="str">
        <f t="shared" si="2"/>
        <v>木曜日</v>
      </c>
      <c r="F31" s="2" t="str">
        <f t="shared" si="2"/>
        <v>金曜日</v>
      </c>
      <c r="G31" s="11" t="str">
        <f t="shared" si="2"/>
        <v>土曜日</v>
      </c>
      <c r="H31" s="2" t="str">
        <f t="shared" si="2"/>
        <v>日曜日</v>
      </c>
    </row>
    <row r="32" spans="1:8" ht="16.5" customHeight="1" x14ac:dyDescent="0.2">
      <c r="B32" s="9">
        <f t="array" ref="B32:H32">Days+1+DATE(Calendar3Year,Calendar3MonthOption,1)-WEEKDAY(DATE(Calendar3Year,Calendar3MonthOption,1),WeekdayOption)</f>
        <v>42212</v>
      </c>
      <c r="C32" s="9">
        <v>42213</v>
      </c>
      <c r="D32" s="9">
        <v>42214</v>
      </c>
      <c r="E32" s="9">
        <v>42215</v>
      </c>
      <c r="F32" s="9">
        <v>42216</v>
      </c>
      <c r="G32" s="9">
        <v>42217</v>
      </c>
      <c r="H32" s="10">
        <v>42218</v>
      </c>
    </row>
    <row r="33" spans="1:8" s="22" customFormat="1" ht="39.950000000000003" customHeight="1" x14ac:dyDescent="0.2">
      <c r="A33" s="21"/>
      <c r="B33" s="17"/>
      <c r="C33" s="17"/>
      <c r="D33" s="17"/>
      <c r="E33" s="17"/>
      <c r="F33" s="17"/>
      <c r="G33" s="17"/>
      <c r="H33" s="18"/>
    </row>
    <row r="34" spans="1:8" ht="16.5" customHeight="1" x14ac:dyDescent="0.2">
      <c r="B34" s="9">
        <f t="array" ref="B34:H34">Days+8+DATE(Calendar3Year,Calendar3MonthOption,1)-WEEKDAY(DATE(Calendar3Year,Calendar3MonthOption,1),WeekdayOption)</f>
        <v>42219</v>
      </c>
      <c r="C34" s="9">
        <v>42220</v>
      </c>
      <c r="D34" s="9">
        <v>42221</v>
      </c>
      <c r="E34" s="9">
        <v>42222</v>
      </c>
      <c r="F34" s="9">
        <v>42223</v>
      </c>
      <c r="G34" s="9">
        <v>42224</v>
      </c>
      <c r="H34" s="10">
        <v>42225</v>
      </c>
    </row>
    <row r="35" spans="1:8" s="22" customFormat="1" ht="75" customHeight="1" x14ac:dyDescent="0.2">
      <c r="A35" s="21"/>
      <c r="B35" s="17" t="s">
        <v>18</v>
      </c>
      <c r="C35" s="17" t="s">
        <v>19</v>
      </c>
      <c r="D35" s="17" t="s">
        <v>5</v>
      </c>
      <c r="E35" s="17"/>
      <c r="F35" s="17"/>
      <c r="G35" s="17"/>
      <c r="H35" s="18"/>
    </row>
    <row r="36" spans="1:8" ht="16.5" customHeight="1" x14ac:dyDescent="0.2">
      <c r="B36" s="9">
        <f t="array" ref="B36:H36">Days+15+DATE(Calendar3Year,Calendar3MonthOption,1)-WEEKDAY(DATE(Calendar3Year,Calendar3MonthOption,1),WeekdayOption)</f>
        <v>42226</v>
      </c>
      <c r="C36" s="9">
        <v>42227</v>
      </c>
      <c r="D36" s="9">
        <v>42228</v>
      </c>
      <c r="E36" s="9">
        <v>42229</v>
      </c>
      <c r="F36" s="9">
        <v>42230</v>
      </c>
      <c r="G36" s="9">
        <v>42231</v>
      </c>
      <c r="H36" s="10">
        <v>42232</v>
      </c>
    </row>
    <row r="37" spans="1:8" s="22" customFormat="1" ht="39.950000000000003" customHeight="1" x14ac:dyDescent="0.2">
      <c r="A37" s="21"/>
      <c r="B37" s="17"/>
      <c r="C37" s="17"/>
      <c r="D37" s="17" t="s">
        <v>20</v>
      </c>
      <c r="E37" s="17"/>
      <c r="F37" s="17"/>
      <c r="G37" s="17"/>
      <c r="H37" s="18"/>
    </row>
    <row r="38" spans="1:8" ht="16.5" customHeight="1" x14ac:dyDescent="0.2">
      <c r="B38" s="9">
        <f t="array" ref="B38:H38">Days+22+DATE(Calendar3Year,Calendar3MonthOption,1)-WEEKDAY(DATE(Calendar3Year,Calendar3MonthOption,1),WeekdayOption)</f>
        <v>42233</v>
      </c>
      <c r="C38" s="9">
        <v>42234</v>
      </c>
      <c r="D38" s="9">
        <v>42235</v>
      </c>
      <c r="E38" s="9">
        <v>42236</v>
      </c>
      <c r="F38" s="9">
        <v>42237</v>
      </c>
      <c r="G38" s="9">
        <v>42238</v>
      </c>
      <c r="H38" s="10">
        <v>42239</v>
      </c>
    </row>
    <row r="39" spans="1:8" s="22" customFormat="1" ht="75" customHeight="1" x14ac:dyDescent="0.2">
      <c r="A39" s="21"/>
      <c r="B39" s="17"/>
      <c r="C39" s="17" t="s">
        <v>31</v>
      </c>
      <c r="D39" s="17" t="s">
        <v>34</v>
      </c>
      <c r="E39" s="17" t="s">
        <v>11</v>
      </c>
      <c r="F39" s="17" t="s">
        <v>22</v>
      </c>
      <c r="G39" s="17"/>
      <c r="H39" s="18"/>
    </row>
    <row r="40" spans="1:8" ht="16.5" customHeight="1" x14ac:dyDescent="0.2">
      <c r="B40" s="9">
        <f t="array" ref="B40:H40">Days+29+DATE(Calendar3Year,Calendar3MonthOption,1)-WEEKDAY(DATE(Calendar3Year,Calendar3MonthOption,1),WeekdayOption)</f>
        <v>42240</v>
      </c>
      <c r="C40" s="9">
        <v>42241</v>
      </c>
      <c r="D40" s="9">
        <v>42242</v>
      </c>
      <c r="E40" s="9">
        <v>42243</v>
      </c>
      <c r="F40" s="9">
        <v>42244</v>
      </c>
      <c r="G40" s="9">
        <v>42245</v>
      </c>
      <c r="H40" s="10">
        <v>42246</v>
      </c>
    </row>
    <row r="41" spans="1:8" s="22" customFormat="1" ht="75" customHeight="1" x14ac:dyDescent="0.2">
      <c r="A41" s="21"/>
      <c r="B41" s="17" t="s">
        <v>8</v>
      </c>
      <c r="C41" s="17" t="s">
        <v>41</v>
      </c>
      <c r="D41" s="17" t="s">
        <v>29</v>
      </c>
      <c r="E41" s="17" t="s">
        <v>38</v>
      </c>
      <c r="F41" s="17" t="s">
        <v>39</v>
      </c>
      <c r="G41" s="17"/>
      <c r="H41" s="23"/>
    </row>
    <row r="42" spans="1:8" ht="16.5" customHeight="1" x14ac:dyDescent="0.2">
      <c r="B42" s="14">
        <f t="array" ref="B42:C42">Days+36+DATE(Calendar3Year,Calendar3MonthOption,1)-WEEKDAY(DATE(Calendar3Year,Calendar3MonthOption,1),WeekdayOption)</f>
        <v>42247</v>
      </c>
      <c r="C42" s="14">
        <v>42248</v>
      </c>
      <c r="D42" s="28" t="s">
        <v>2</v>
      </c>
      <c r="E42" s="28"/>
      <c r="F42" s="28"/>
      <c r="G42" s="28"/>
      <c r="H42" s="28"/>
    </row>
    <row r="43" spans="1:8" s="22" customFormat="1" ht="39.950000000000003" customHeight="1" x14ac:dyDescent="0.2">
      <c r="A43" s="21"/>
      <c r="B43" s="19"/>
      <c r="C43" s="19"/>
      <c r="D43" s="31"/>
      <c r="E43" s="31"/>
      <c r="F43" s="31"/>
      <c r="G43" s="31"/>
      <c r="H43" s="31"/>
    </row>
    <row r="44" spans="1:8" s="16" customFormat="1" ht="14.25" customHeight="1" x14ac:dyDescent="0.2">
      <c r="A44" s="13"/>
      <c r="B44" s="12"/>
      <c r="C44" s="12"/>
      <c r="D44" s="15"/>
      <c r="E44" s="15"/>
      <c r="F44" s="15"/>
      <c r="G44" s="15"/>
      <c r="H44" s="15"/>
    </row>
    <row r="45" spans="1:8" s="4" customFormat="1" ht="48" customHeight="1" x14ac:dyDescent="0.7">
      <c r="A45" s="6">
        <f>YEAR(DATE(Calendar3Year,Calendar3MonthOption+1,1))</f>
        <v>2015</v>
      </c>
      <c r="B45" s="5" t="str">
        <f>TEXT(DATE(Calendar3Year,Calendar3MonthOption+1,1),"[$-411]mmmm")</f>
        <v>9月</v>
      </c>
      <c r="C45" s="8"/>
      <c r="D45" s="7"/>
      <c r="E45" s="25" t="s">
        <v>15</v>
      </c>
      <c r="F45" s="7"/>
      <c r="G45" s="7"/>
    </row>
    <row r="46" spans="1:8" s="4" customFormat="1" ht="48" customHeight="1" x14ac:dyDescent="0.7">
      <c r="B46" s="5"/>
      <c r="C46" s="8"/>
      <c r="D46" s="7"/>
      <c r="E46" s="7"/>
      <c r="F46" s="7"/>
      <c r="G46" s="7"/>
    </row>
    <row r="47" spans="1:8" s="3" customFormat="1" ht="14.25" customHeight="1" x14ac:dyDescent="0.25">
      <c r="A47" s="1"/>
      <c r="B47" s="2" t="str">
        <f t="shared" ref="B47:H47" si="3">UPPER(TEXT(B48,"[$-411]dddd"))</f>
        <v>月曜日</v>
      </c>
      <c r="C47" s="11" t="str">
        <f t="shared" si="3"/>
        <v>火曜日</v>
      </c>
      <c r="D47" s="2" t="str">
        <f t="shared" si="3"/>
        <v>水曜日</v>
      </c>
      <c r="E47" s="11" t="str">
        <f t="shared" si="3"/>
        <v>木曜日</v>
      </c>
      <c r="F47" s="2" t="str">
        <f t="shared" si="3"/>
        <v>金曜日</v>
      </c>
      <c r="G47" s="11" t="str">
        <f t="shared" si="3"/>
        <v>土曜日</v>
      </c>
      <c r="H47" s="2" t="str">
        <f t="shared" si="3"/>
        <v>日曜日</v>
      </c>
    </row>
    <row r="48" spans="1:8" ht="16.5" customHeight="1" x14ac:dyDescent="0.2">
      <c r="B48" s="9">
        <f t="array" ref="B48:H48">Days+1+DATE(Calendar4Year,Calendar4MonthOption,1)-WEEKDAY(DATE(Calendar4Year,Calendar4MonthOption,1),WeekdayOption)</f>
        <v>42247</v>
      </c>
      <c r="C48" s="9">
        <v>42248</v>
      </c>
      <c r="D48" s="9">
        <v>42249</v>
      </c>
      <c r="E48" s="9">
        <v>42250</v>
      </c>
      <c r="F48" s="9">
        <v>42251</v>
      </c>
      <c r="G48" s="9">
        <v>42252</v>
      </c>
      <c r="H48" s="10">
        <v>42253</v>
      </c>
    </row>
    <row r="49" spans="1:8" s="22" customFormat="1" ht="39.950000000000003" customHeight="1" x14ac:dyDescent="0.2">
      <c r="A49" s="21"/>
      <c r="B49" s="17"/>
      <c r="C49" s="17"/>
      <c r="D49" s="17" t="s">
        <v>8</v>
      </c>
      <c r="E49" s="17"/>
      <c r="F49" s="17"/>
      <c r="G49" s="17"/>
      <c r="H49" s="18"/>
    </row>
    <row r="50" spans="1:8" ht="16.5" customHeight="1" x14ac:dyDescent="0.2">
      <c r="B50" s="9">
        <f t="array" ref="B50:H50">Days+8+DATE(Calendar4Year,Calendar4MonthOption,1)-WEEKDAY(DATE(Calendar4Year,Calendar4MonthOption,1),WeekdayOption)</f>
        <v>42254</v>
      </c>
      <c r="C50" s="9">
        <v>42255</v>
      </c>
      <c r="D50" s="9">
        <v>42256</v>
      </c>
      <c r="E50" s="9">
        <v>42257</v>
      </c>
      <c r="F50" s="9">
        <v>42258</v>
      </c>
      <c r="G50" s="9">
        <v>42259</v>
      </c>
      <c r="H50" s="10">
        <v>42260</v>
      </c>
    </row>
    <row r="51" spans="1:8" s="22" customFormat="1" ht="75" customHeight="1" x14ac:dyDescent="0.2">
      <c r="A51" s="21"/>
      <c r="B51" s="17" t="s">
        <v>42</v>
      </c>
      <c r="C51" s="17"/>
      <c r="D51" s="17" t="s">
        <v>13</v>
      </c>
      <c r="E51" s="17" t="s">
        <v>37</v>
      </c>
      <c r="F51" s="17" t="s">
        <v>32</v>
      </c>
      <c r="G51" s="17"/>
      <c r="H51" s="18"/>
    </row>
    <row r="52" spans="1:8" ht="16.5" customHeight="1" x14ac:dyDescent="0.2">
      <c r="B52" s="9">
        <f t="array" ref="B52:H52">Days+15+DATE(Calendar4Year,Calendar4MonthOption,1)-WEEKDAY(DATE(Calendar4Year,Calendar4MonthOption,1),WeekdayOption)</f>
        <v>42261</v>
      </c>
      <c r="C52" s="9">
        <v>42262</v>
      </c>
      <c r="D52" s="9">
        <v>42263</v>
      </c>
      <c r="E52" s="9">
        <v>42264</v>
      </c>
      <c r="F52" s="9">
        <v>42265</v>
      </c>
      <c r="G52" s="9">
        <v>42266</v>
      </c>
      <c r="H52" s="10">
        <v>42267</v>
      </c>
    </row>
    <row r="53" spans="1:8" s="22" customFormat="1" ht="75" customHeight="1" x14ac:dyDescent="0.2">
      <c r="A53" s="21"/>
      <c r="B53" s="17" t="s">
        <v>45</v>
      </c>
      <c r="C53" s="17"/>
      <c r="D53" s="17" t="s">
        <v>35</v>
      </c>
      <c r="E53" s="17"/>
      <c r="F53" s="17" t="s">
        <v>26</v>
      </c>
      <c r="G53" s="17"/>
      <c r="H53" s="18"/>
    </row>
    <row r="54" spans="1:8" ht="16.5" customHeight="1" x14ac:dyDescent="0.2">
      <c r="B54" s="9">
        <f t="array" ref="B54:H54">Days+22+DATE(Calendar4Year,Calendar4MonthOption,1)-WEEKDAY(DATE(Calendar4Year,Calendar4MonthOption,1),WeekdayOption)</f>
        <v>42268</v>
      </c>
      <c r="C54" s="9">
        <v>42269</v>
      </c>
      <c r="D54" s="9">
        <v>42270</v>
      </c>
      <c r="E54" s="9">
        <v>42271</v>
      </c>
      <c r="F54" s="9">
        <v>42272</v>
      </c>
      <c r="G54" s="9">
        <v>42273</v>
      </c>
      <c r="H54" s="10">
        <v>42274</v>
      </c>
    </row>
    <row r="55" spans="1:8" s="22" customFormat="1" ht="39.950000000000003" customHeight="1" x14ac:dyDescent="0.2">
      <c r="A55" s="21"/>
      <c r="B55" s="17"/>
      <c r="C55" s="17"/>
      <c r="D55" s="17"/>
      <c r="E55" s="17" t="s">
        <v>46</v>
      </c>
      <c r="F55" s="17" t="s">
        <v>27</v>
      </c>
      <c r="G55" s="17"/>
      <c r="H55" s="18"/>
    </row>
    <row r="56" spans="1:8" ht="16.5" customHeight="1" x14ac:dyDescent="0.2">
      <c r="B56" s="9">
        <f t="array" ref="B56:H56">Days+29+DATE(Calendar4Year,Calendar4MonthOption,1)-WEEKDAY(DATE(Calendar4Year,Calendar4MonthOption,1),WeekdayOption)</f>
        <v>42275</v>
      </c>
      <c r="C56" s="9">
        <v>42276</v>
      </c>
      <c r="D56" s="9">
        <v>42277</v>
      </c>
      <c r="E56" s="9">
        <v>42278</v>
      </c>
      <c r="F56" s="9">
        <v>42279</v>
      </c>
      <c r="G56" s="9">
        <v>42280</v>
      </c>
      <c r="H56" s="10">
        <v>42281</v>
      </c>
    </row>
    <row r="57" spans="1:8" s="22" customFormat="1" ht="39.950000000000003" customHeight="1" x14ac:dyDescent="0.2">
      <c r="A57" s="21"/>
      <c r="B57" s="19" t="s">
        <v>30</v>
      </c>
      <c r="C57" s="19" t="s">
        <v>47</v>
      </c>
      <c r="D57" s="19" t="s">
        <v>48</v>
      </c>
      <c r="E57" s="19"/>
      <c r="F57" s="19"/>
      <c r="G57" s="19"/>
      <c r="H57" s="20"/>
    </row>
    <row r="58" spans="1:8" s="16" customFormat="1" ht="14.25" customHeight="1" x14ac:dyDescent="0.2">
      <c r="A58" s="13"/>
      <c r="B58" s="12"/>
      <c r="C58" s="12"/>
      <c r="D58" s="15"/>
      <c r="E58" s="15"/>
      <c r="F58" s="15"/>
      <c r="G58" s="15"/>
      <c r="H58" s="15"/>
    </row>
    <row r="59" spans="1:8" s="4" customFormat="1" ht="48" customHeight="1" x14ac:dyDescent="0.7">
      <c r="A59" s="6">
        <f>YEAR(DATE(Calendar4Year,Calendar4MonthOption+1,1))</f>
        <v>2015</v>
      </c>
      <c r="B59" s="5" t="str">
        <f>TEXT(DATE(Calendar4Year,Calendar4MonthOption+1,1),"[$-411]mmmm")</f>
        <v>10月</v>
      </c>
      <c r="C59" s="8"/>
      <c r="D59" s="7"/>
      <c r="E59" s="25" t="s">
        <v>15</v>
      </c>
      <c r="F59" s="7"/>
      <c r="G59" s="7"/>
    </row>
    <row r="60" spans="1:8" s="4" customFormat="1" ht="48" customHeight="1" x14ac:dyDescent="0.7">
      <c r="B60" s="5"/>
      <c r="C60" s="8"/>
      <c r="D60" s="7"/>
      <c r="E60" s="7"/>
      <c r="F60" s="7"/>
      <c r="G60" s="7"/>
    </row>
    <row r="61" spans="1:8" s="3" customFormat="1" ht="14.25" customHeight="1" x14ac:dyDescent="0.25">
      <c r="A61" s="1"/>
      <c r="B61" s="2" t="str">
        <f t="shared" ref="B61:H61" si="4">UPPER(TEXT(B62,"[$-411]dddd"))</f>
        <v>月曜日</v>
      </c>
      <c r="C61" s="11" t="str">
        <f t="shared" si="4"/>
        <v>火曜日</v>
      </c>
      <c r="D61" s="2" t="str">
        <f t="shared" si="4"/>
        <v>水曜日</v>
      </c>
      <c r="E61" s="11" t="str">
        <f t="shared" si="4"/>
        <v>木曜日</v>
      </c>
      <c r="F61" s="2" t="str">
        <f t="shared" si="4"/>
        <v>金曜日</v>
      </c>
      <c r="G61" s="11" t="str">
        <f t="shared" si="4"/>
        <v>土曜日</v>
      </c>
      <c r="H61" s="2" t="str">
        <f t="shared" si="4"/>
        <v>日曜日</v>
      </c>
    </row>
    <row r="62" spans="1:8" ht="16.5" customHeight="1" x14ac:dyDescent="0.2">
      <c r="B62" s="9">
        <f t="array" ref="B62:H62">Days+1+DATE(Calendar5Year,Calendar5MonthOption,1)-WEEKDAY(DATE(Calendar5Year,Calendar5MonthOption,1),WeekdayOption)</f>
        <v>42275</v>
      </c>
      <c r="C62" s="9">
        <v>42276</v>
      </c>
      <c r="D62" s="9">
        <v>42277</v>
      </c>
      <c r="E62" s="9">
        <v>42278</v>
      </c>
      <c r="F62" s="9">
        <v>42279</v>
      </c>
      <c r="G62" s="9">
        <v>42280</v>
      </c>
      <c r="H62" s="10">
        <v>42281</v>
      </c>
    </row>
    <row r="63" spans="1:8" s="22" customFormat="1" ht="39.950000000000003" customHeight="1" x14ac:dyDescent="0.2">
      <c r="A63" s="21"/>
      <c r="B63" s="17"/>
      <c r="C63" s="17"/>
      <c r="D63" s="17"/>
      <c r="E63" s="17"/>
      <c r="F63" s="17"/>
      <c r="G63" s="17"/>
      <c r="H63" s="18"/>
    </row>
    <row r="64" spans="1:8" ht="16.5" customHeight="1" x14ac:dyDescent="0.2">
      <c r="B64" s="9">
        <f t="array" ref="B64:H64">Days+8+DATE(Calendar5Year,Calendar5MonthOption,1)-WEEKDAY(DATE(Calendar5Year,Calendar5MonthOption,1),WeekdayOption)</f>
        <v>42282</v>
      </c>
      <c r="C64" s="9">
        <v>42283</v>
      </c>
      <c r="D64" s="9">
        <v>42284</v>
      </c>
      <c r="E64" s="9">
        <v>42285</v>
      </c>
      <c r="F64" s="9">
        <v>42286</v>
      </c>
      <c r="G64" s="9">
        <v>42287</v>
      </c>
      <c r="H64" s="10">
        <v>42288</v>
      </c>
    </row>
    <row r="65" spans="1:8" s="22" customFormat="1" ht="39.950000000000003" customHeight="1" x14ac:dyDescent="0.2">
      <c r="A65" s="21"/>
      <c r="B65" s="17"/>
      <c r="C65" s="17" t="s">
        <v>36</v>
      </c>
      <c r="D65" s="17"/>
      <c r="E65" s="17"/>
      <c r="F65" s="17"/>
      <c r="G65" s="17"/>
      <c r="H65" s="18"/>
    </row>
    <row r="66" spans="1:8" ht="16.5" customHeight="1" x14ac:dyDescent="0.2">
      <c r="B66" s="9">
        <f t="array" ref="B66:H66">Days+15+DATE(Calendar5Year,Calendar5MonthOption,1)-WEEKDAY(DATE(Calendar5Year,Calendar5MonthOption,1),WeekdayOption)</f>
        <v>42289</v>
      </c>
      <c r="C66" s="9">
        <v>42290</v>
      </c>
      <c r="D66" s="9">
        <v>42291</v>
      </c>
      <c r="E66" s="9">
        <v>42292</v>
      </c>
      <c r="F66" s="9">
        <v>42293</v>
      </c>
      <c r="G66" s="9">
        <v>42294</v>
      </c>
      <c r="H66" s="10">
        <v>42295</v>
      </c>
    </row>
    <row r="67" spans="1:8" s="22" customFormat="1" ht="78" customHeight="1" x14ac:dyDescent="0.2">
      <c r="A67" s="21"/>
      <c r="B67" s="17"/>
      <c r="C67" s="17"/>
      <c r="D67" s="17" t="s">
        <v>44</v>
      </c>
      <c r="E67" s="17" t="s">
        <v>7</v>
      </c>
      <c r="F67" s="17" t="s">
        <v>49</v>
      </c>
      <c r="G67" s="17"/>
      <c r="H67" s="18"/>
    </row>
    <row r="68" spans="1:8" ht="16.5" customHeight="1" x14ac:dyDescent="0.2">
      <c r="B68" s="9">
        <f t="array" ref="B68:H68">Days+22+DATE(Calendar5Year,Calendar5MonthOption,1)-WEEKDAY(DATE(Calendar5Year,Calendar5MonthOption,1),WeekdayOption)</f>
        <v>42296</v>
      </c>
      <c r="C68" s="9">
        <v>42297</v>
      </c>
      <c r="D68" s="9">
        <v>42298</v>
      </c>
      <c r="E68" s="9">
        <v>42299</v>
      </c>
      <c r="F68" s="9">
        <v>42300</v>
      </c>
      <c r="G68" s="9">
        <v>42301</v>
      </c>
      <c r="H68" s="10">
        <v>42302</v>
      </c>
    </row>
    <row r="69" spans="1:8" s="22" customFormat="1" ht="78" customHeight="1" x14ac:dyDescent="0.2">
      <c r="A69" s="21"/>
      <c r="B69" s="17" t="s">
        <v>31</v>
      </c>
      <c r="C69" s="17"/>
      <c r="D69" s="17" t="s">
        <v>52</v>
      </c>
      <c r="E69" s="17"/>
      <c r="F69" s="17" t="s">
        <v>33</v>
      </c>
      <c r="G69" s="17" t="s">
        <v>40</v>
      </c>
      <c r="H69" s="18"/>
    </row>
    <row r="70" spans="1:8" ht="16.5" customHeight="1" x14ac:dyDescent="0.2">
      <c r="B70" s="14">
        <f t="array" ref="B70:H70">Days+29+DATE(Calendar5Year,Calendar5MonthOption,1)-WEEKDAY(DATE(Calendar5Year,Calendar5MonthOption,1),WeekdayOption)</f>
        <v>42303</v>
      </c>
      <c r="C70" s="14">
        <v>42304</v>
      </c>
      <c r="D70" s="14">
        <v>42305</v>
      </c>
      <c r="E70" s="14">
        <v>42306</v>
      </c>
      <c r="F70" s="14">
        <v>42307</v>
      </c>
      <c r="G70" s="14">
        <v>42308</v>
      </c>
      <c r="H70" s="10">
        <v>42309</v>
      </c>
    </row>
    <row r="71" spans="1:8" s="22" customFormat="1" ht="39.950000000000003" customHeight="1" x14ac:dyDescent="0.2">
      <c r="A71" s="21"/>
      <c r="B71" s="19"/>
      <c r="C71" s="19" t="s">
        <v>50</v>
      </c>
      <c r="D71" s="19" t="s">
        <v>43</v>
      </c>
      <c r="E71" s="19" t="s">
        <v>53</v>
      </c>
      <c r="F71" s="19"/>
      <c r="G71" s="19"/>
      <c r="H71" s="20"/>
    </row>
    <row r="72" spans="1:8" s="16" customFormat="1" ht="14.25" customHeight="1" x14ac:dyDescent="0.2">
      <c r="A72" s="13"/>
      <c r="B72" s="12"/>
      <c r="C72" s="12"/>
      <c r="D72" s="29"/>
      <c r="E72" s="29"/>
      <c r="F72" s="29"/>
      <c r="G72" s="29"/>
      <c r="H72" s="29"/>
    </row>
    <row r="73" spans="1:8" s="4" customFormat="1" ht="48" customHeight="1" x14ac:dyDescent="0.7">
      <c r="A73" s="6">
        <f>YEAR(DATE(Calendar5Year,Calendar5MonthOption+1,1))</f>
        <v>2015</v>
      </c>
      <c r="B73" s="5" t="str">
        <f>TEXT(DATE(Calendar5Year,Calendar5MonthOption+1,1),"[$-411]mmmm")</f>
        <v>11月</v>
      </c>
      <c r="C73" s="8"/>
      <c r="D73" s="7"/>
      <c r="E73" s="25" t="s">
        <v>15</v>
      </c>
      <c r="F73" s="7"/>
      <c r="G73" s="7"/>
    </row>
    <row r="74" spans="1:8" s="4" customFormat="1" ht="48" customHeight="1" x14ac:dyDescent="0.7">
      <c r="B74" s="5"/>
      <c r="C74" s="8"/>
      <c r="D74" s="7"/>
      <c r="E74" s="7"/>
      <c r="F74" s="7"/>
      <c r="G74" s="7"/>
    </row>
    <row r="75" spans="1:8" s="3" customFormat="1" ht="14.25" customHeight="1" x14ac:dyDescent="0.25">
      <c r="A75" s="1"/>
      <c r="B75" s="2" t="str">
        <f t="shared" ref="B75:H75" si="5">UPPER(TEXT(B76,"[$-411]dddd"))</f>
        <v>月曜日</v>
      </c>
      <c r="C75" s="11" t="str">
        <f t="shared" si="5"/>
        <v>火曜日</v>
      </c>
      <c r="D75" s="2" t="str">
        <f t="shared" si="5"/>
        <v>水曜日</v>
      </c>
      <c r="E75" s="11" t="str">
        <f t="shared" si="5"/>
        <v>木曜日</v>
      </c>
      <c r="F75" s="2" t="str">
        <f t="shared" si="5"/>
        <v>金曜日</v>
      </c>
      <c r="G75" s="11" t="str">
        <f t="shared" si="5"/>
        <v>土曜日</v>
      </c>
      <c r="H75" s="2" t="str">
        <f t="shared" si="5"/>
        <v>日曜日</v>
      </c>
    </row>
    <row r="76" spans="1:8" ht="16.5" customHeight="1" x14ac:dyDescent="0.2">
      <c r="B76" s="9">
        <f t="array" ref="B76:H76">Days+1+DATE(Calendar6Year,Calendar6MonthOption,1)-WEEKDAY(DATE(Calendar6Year,Calendar6MonthOption,1),WeekdayOption)</f>
        <v>42303</v>
      </c>
      <c r="C76" s="9">
        <v>42304</v>
      </c>
      <c r="D76" s="9">
        <v>42305</v>
      </c>
      <c r="E76" s="9">
        <v>42306</v>
      </c>
      <c r="F76" s="9">
        <v>42307</v>
      </c>
      <c r="G76" s="9">
        <v>42308</v>
      </c>
      <c r="H76" s="10">
        <v>42309</v>
      </c>
    </row>
    <row r="77" spans="1:8" s="22" customFormat="1" ht="39.950000000000003" customHeight="1" x14ac:dyDescent="0.2">
      <c r="A77" s="21"/>
      <c r="B77" s="17"/>
      <c r="C77" s="17"/>
      <c r="D77" s="17"/>
      <c r="E77" s="17"/>
      <c r="F77" s="17"/>
      <c r="G77" s="17"/>
      <c r="H77" s="18"/>
    </row>
    <row r="78" spans="1:8" ht="16.5" customHeight="1" x14ac:dyDescent="0.2">
      <c r="B78" s="9">
        <f t="array" ref="B78:H78">Days+8+DATE(Calendar6Year,Calendar6MonthOption,1)-WEEKDAY(DATE(Calendar6Year,Calendar6MonthOption,1),WeekdayOption)</f>
        <v>42310</v>
      </c>
      <c r="C78" s="9">
        <v>42311</v>
      </c>
      <c r="D78" s="9">
        <v>42312</v>
      </c>
      <c r="E78" s="9">
        <v>42313</v>
      </c>
      <c r="F78" s="9">
        <v>42314</v>
      </c>
      <c r="G78" s="9">
        <v>42315</v>
      </c>
      <c r="H78" s="10">
        <v>42316</v>
      </c>
    </row>
    <row r="79" spans="1:8" s="22" customFormat="1" ht="39.950000000000003" customHeight="1" x14ac:dyDescent="0.2">
      <c r="A79" s="21"/>
      <c r="B79" s="17" t="s">
        <v>60</v>
      </c>
      <c r="C79" s="17"/>
      <c r="D79" s="17" t="s">
        <v>54</v>
      </c>
      <c r="E79" s="17"/>
      <c r="F79" s="17"/>
      <c r="G79" s="17"/>
      <c r="H79" s="18"/>
    </row>
    <row r="80" spans="1:8" ht="16.5" customHeight="1" x14ac:dyDescent="0.2">
      <c r="B80" s="9">
        <f t="array" ref="B80:H80">Days+15+DATE(Calendar6Year,Calendar6MonthOption,1)-WEEKDAY(DATE(Calendar6Year,Calendar6MonthOption,1),WeekdayOption)</f>
        <v>42317</v>
      </c>
      <c r="C80" s="9">
        <v>42318</v>
      </c>
      <c r="D80" s="9">
        <v>42319</v>
      </c>
      <c r="E80" s="9">
        <v>42320</v>
      </c>
      <c r="F80" s="9">
        <v>42321</v>
      </c>
      <c r="G80" s="9">
        <v>42322</v>
      </c>
      <c r="H80" s="10">
        <v>42323</v>
      </c>
    </row>
    <row r="81" spans="1:8" s="22" customFormat="1" ht="39.950000000000003" customHeight="1" x14ac:dyDescent="0.2">
      <c r="A81" s="21"/>
      <c r="B81" s="17" t="s">
        <v>54</v>
      </c>
      <c r="C81" s="17"/>
      <c r="D81" s="17" t="s">
        <v>13</v>
      </c>
      <c r="E81" s="17"/>
      <c r="F81" s="17"/>
      <c r="G81" s="17"/>
      <c r="H81" s="18"/>
    </row>
    <row r="82" spans="1:8" ht="16.5" customHeight="1" x14ac:dyDescent="0.2">
      <c r="B82" s="9">
        <f t="array" ref="B82:H82">Days+22+DATE(Calendar6Year,Calendar6MonthOption,1)-WEEKDAY(DATE(Calendar6Year,Calendar6MonthOption,1),WeekdayOption)</f>
        <v>42324</v>
      </c>
      <c r="C82" s="9">
        <v>42325</v>
      </c>
      <c r="D82" s="9">
        <v>42326</v>
      </c>
      <c r="E82" s="9">
        <v>42327</v>
      </c>
      <c r="F82" s="9">
        <v>42328</v>
      </c>
      <c r="G82" s="9">
        <v>42329</v>
      </c>
      <c r="H82" s="10">
        <v>42330</v>
      </c>
    </row>
    <row r="83" spans="1:8" s="22" customFormat="1" ht="78" customHeight="1" x14ac:dyDescent="0.2">
      <c r="A83" s="21"/>
      <c r="B83" s="17" t="s">
        <v>55</v>
      </c>
      <c r="C83" s="17" t="s">
        <v>9</v>
      </c>
      <c r="D83" s="17" t="s">
        <v>34</v>
      </c>
      <c r="E83" s="17" t="s">
        <v>56</v>
      </c>
      <c r="F83" s="17" t="s">
        <v>51</v>
      </c>
      <c r="G83" s="17"/>
      <c r="H83" s="18"/>
    </row>
    <row r="84" spans="1:8" ht="16.5" customHeight="1" x14ac:dyDescent="0.2">
      <c r="B84" s="9">
        <f t="array" ref="B84:H84">Days+29+DATE(Calendar6Year,Calendar6MonthOption,1)-WEEKDAY(DATE(Calendar6Year,Calendar6MonthOption,1),WeekdayOption)</f>
        <v>42331</v>
      </c>
      <c r="C84" s="9">
        <v>42332</v>
      </c>
      <c r="D84" s="9">
        <v>42333</v>
      </c>
      <c r="E84" s="9">
        <v>42334</v>
      </c>
      <c r="F84" s="9">
        <v>42335</v>
      </c>
      <c r="G84" s="9">
        <v>42336</v>
      </c>
      <c r="H84" s="10">
        <v>42337</v>
      </c>
    </row>
    <row r="85" spans="1:8" s="22" customFormat="1" ht="78" customHeight="1" x14ac:dyDescent="0.2">
      <c r="A85" s="21"/>
      <c r="B85" s="24"/>
      <c r="C85" s="24" t="s">
        <v>59</v>
      </c>
      <c r="D85" s="24" t="s">
        <v>61</v>
      </c>
      <c r="E85" s="24"/>
      <c r="F85" s="24"/>
      <c r="G85" s="24"/>
      <c r="H85" s="23"/>
    </row>
    <row r="86" spans="1:8" ht="16.5" customHeight="1" x14ac:dyDescent="0.2">
      <c r="B86" s="14">
        <f t="array" ref="B86:C86">Days+36+DATE(Calendar6Year,Calendar6MonthOption,1)-WEEKDAY(DATE(Calendar6Year,Calendar6MonthOption,1),WeekdayOption)</f>
        <v>42338</v>
      </c>
      <c r="C86" s="14">
        <v>42339</v>
      </c>
      <c r="D86" s="28" t="s">
        <v>2</v>
      </c>
      <c r="E86" s="28"/>
      <c r="F86" s="28"/>
      <c r="G86" s="28"/>
      <c r="H86" s="28"/>
    </row>
    <row r="87" spans="1:8" s="22" customFormat="1" ht="39.950000000000003" customHeight="1" x14ac:dyDescent="0.2">
      <c r="A87" s="21"/>
      <c r="B87" s="19"/>
      <c r="C87" s="19"/>
      <c r="D87" s="31"/>
      <c r="E87" s="31"/>
      <c r="F87" s="31"/>
      <c r="G87" s="31"/>
      <c r="H87" s="31"/>
    </row>
    <row r="88" spans="1:8" s="16" customFormat="1" ht="14.25" customHeight="1" x14ac:dyDescent="0.2">
      <c r="A88" s="13"/>
      <c r="B88" s="12"/>
      <c r="C88" s="12"/>
      <c r="D88" s="15"/>
      <c r="E88" s="15"/>
      <c r="F88" s="15"/>
      <c r="G88" s="15"/>
      <c r="H88" s="15"/>
    </row>
    <row r="89" spans="1:8" s="4" customFormat="1" ht="48" customHeight="1" x14ac:dyDescent="0.7">
      <c r="A89" s="6">
        <f>YEAR(DATE(Calendar6Year,Calendar6MonthOption+1,1))</f>
        <v>2015</v>
      </c>
      <c r="B89" s="5" t="str">
        <f>TEXT(DATE(Calendar6Year,Calendar6MonthOption+1,1),"[$-411]mmmm")</f>
        <v>12月</v>
      </c>
      <c r="C89" s="8"/>
      <c r="D89" s="7"/>
      <c r="E89" s="25" t="s">
        <v>15</v>
      </c>
      <c r="F89" s="7"/>
      <c r="G89" s="7"/>
    </row>
    <row r="90" spans="1:8" s="4" customFormat="1" ht="48" customHeight="1" x14ac:dyDescent="0.7">
      <c r="B90" s="5"/>
      <c r="C90" s="8"/>
      <c r="D90" s="7"/>
      <c r="E90" s="7"/>
      <c r="F90" s="7"/>
      <c r="G90" s="7"/>
    </row>
    <row r="91" spans="1:8" s="3" customFormat="1" ht="14.25" customHeight="1" x14ac:dyDescent="0.25">
      <c r="A91" s="1"/>
      <c r="B91" s="2" t="str">
        <f t="shared" ref="B91:H91" si="6">UPPER(TEXT(B92,"[$-411]dddd"))</f>
        <v>月曜日</v>
      </c>
      <c r="C91" s="11" t="str">
        <f t="shared" si="6"/>
        <v>火曜日</v>
      </c>
      <c r="D91" s="2" t="str">
        <f t="shared" si="6"/>
        <v>水曜日</v>
      </c>
      <c r="E91" s="11" t="str">
        <f t="shared" si="6"/>
        <v>木曜日</v>
      </c>
      <c r="F91" s="2" t="str">
        <f t="shared" si="6"/>
        <v>金曜日</v>
      </c>
      <c r="G91" s="11" t="str">
        <f t="shared" si="6"/>
        <v>土曜日</v>
      </c>
      <c r="H91" s="2" t="str">
        <f t="shared" si="6"/>
        <v>日曜日</v>
      </c>
    </row>
    <row r="92" spans="1:8" ht="16.5" customHeight="1" x14ac:dyDescent="0.2">
      <c r="B92" s="9">
        <f t="array" ref="B92:H92">Days+1+DATE(Calendar7Year,Calendar7MonthOption,1)-WEEKDAY(DATE(Calendar7Year,Calendar7MonthOption,1),WeekdayOption)</f>
        <v>42338</v>
      </c>
      <c r="C92" s="9">
        <v>42339</v>
      </c>
      <c r="D92" s="9">
        <v>42340</v>
      </c>
      <c r="E92" s="9">
        <v>42341</v>
      </c>
      <c r="F92" s="9">
        <v>42342</v>
      </c>
      <c r="G92" s="9">
        <v>42343</v>
      </c>
      <c r="H92" s="10">
        <v>42344</v>
      </c>
    </row>
    <row r="93" spans="1:8" s="22" customFormat="1" ht="50.1" customHeight="1" x14ac:dyDescent="0.2">
      <c r="A93" s="21"/>
      <c r="B93" s="17"/>
      <c r="C93" s="17" t="s">
        <v>67</v>
      </c>
      <c r="D93" s="17"/>
      <c r="E93" s="17" t="s">
        <v>54</v>
      </c>
      <c r="F93" s="17"/>
      <c r="G93" s="17"/>
      <c r="H93" s="18"/>
    </row>
    <row r="94" spans="1:8" ht="16.5" customHeight="1" x14ac:dyDescent="0.2">
      <c r="B94" s="9">
        <f t="array" ref="B94:H94">Days+8+DATE(Calendar7Year,Calendar7MonthOption,1)-WEEKDAY(DATE(Calendar7Year,Calendar7MonthOption,1),WeekdayOption)</f>
        <v>42345</v>
      </c>
      <c r="C94" s="9">
        <v>42346</v>
      </c>
      <c r="D94" s="9">
        <v>42347</v>
      </c>
      <c r="E94" s="9">
        <v>42348</v>
      </c>
      <c r="F94" s="9">
        <v>42349</v>
      </c>
      <c r="G94" s="9">
        <v>42350</v>
      </c>
      <c r="H94" s="10">
        <v>42351</v>
      </c>
    </row>
    <row r="95" spans="1:8" s="22" customFormat="1" ht="65.099999999999994" customHeight="1" x14ac:dyDescent="0.2">
      <c r="A95" s="21"/>
      <c r="B95" s="17"/>
      <c r="C95" s="17"/>
      <c r="D95" s="17" t="s">
        <v>57</v>
      </c>
      <c r="E95" s="17"/>
      <c r="F95" s="17"/>
      <c r="G95" s="17"/>
      <c r="H95" s="18"/>
    </row>
    <row r="96" spans="1:8" ht="16.5" customHeight="1" x14ac:dyDescent="0.2">
      <c r="B96" s="9">
        <f t="array" ref="B96:H96">Days+15+DATE(Calendar7Year,Calendar7MonthOption,1)-WEEKDAY(DATE(Calendar7Year,Calendar7MonthOption,1),WeekdayOption)</f>
        <v>42352</v>
      </c>
      <c r="C96" s="9">
        <v>42353</v>
      </c>
      <c r="D96" s="9">
        <v>42354</v>
      </c>
      <c r="E96" s="9">
        <v>42355</v>
      </c>
      <c r="F96" s="9">
        <v>42356</v>
      </c>
      <c r="G96" s="9">
        <v>42357</v>
      </c>
      <c r="H96" s="10">
        <v>42358</v>
      </c>
    </row>
    <row r="97" spans="1:8" s="22" customFormat="1" ht="78" customHeight="1" x14ac:dyDescent="0.2">
      <c r="A97" s="21"/>
      <c r="B97" s="17" t="s">
        <v>58</v>
      </c>
      <c r="C97" s="17"/>
      <c r="D97" s="17" t="s">
        <v>63</v>
      </c>
      <c r="E97" s="17" t="s">
        <v>70</v>
      </c>
      <c r="F97" s="17" t="s">
        <v>11</v>
      </c>
      <c r="G97" s="17"/>
      <c r="H97" s="18"/>
    </row>
    <row r="98" spans="1:8" ht="16.5" customHeight="1" x14ac:dyDescent="0.2">
      <c r="B98" s="9">
        <f t="array" ref="B98:H98">Days+22+DATE(Calendar7Year,Calendar7MonthOption,1)-WEEKDAY(DATE(Calendar7Year,Calendar7MonthOption,1),WeekdayOption)</f>
        <v>42359</v>
      </c>
      <c r="C98" s="9">
        <v>42360</v>
      </c>
      <c r="D98" s="9">
        <v>42361</v>
      </c>
      <c r="E98" s="9">
        <v>42362</v>
      </c>
      <c r="F98" s="9">
        <v>42363</v>
      </c>
      <c r="G98" s="9">
        <v>42364</v>
      </c>
      <c r="H98" s="10">
        <v>42365</v>
      </c>
    </row>
    <row r="99" spans="1:8" s="22" customFormat="1" ht="78" customHeight="1" x14ac:dyDescent="0.2">
      <c r="A99" s="21"/>
      <c r="B99" s="24"/>
      <c r="C99" s="24" t="s">
        <v>71</v>
      </c>
      <c r="D99" s="24"/>
      <c r="E99" s="24"/>
      <c r="F99" s="24"/>
      <c r="G99" s="24"/>
      <c r="H99" s="18"/>
    </row>
    <row r="100" spans="1:8" ht="16.5" customHeight="1" x14ac:dyDescent="0.2">
      <c r="B100" s="14">
        <f t="array" ref="B100:H100">Days+29+DATE(Calendar7Year,Calendar7MonthOption,1)-WEEKDAY(DATE(Calendar7Year,Calendar7MonthOption,1),WeekdayOption)</f>
        <v>42366</v>
      </c>
      <c r="C100" s="14">
        <v>42367</v>
      </c>
      <c r="D100" s="14">
        <v>42368</v>
      </c>
      <c r="E100" s="14">
        <v>42369</v>
      </c>
      <c r="F100" s="14">
        <v>42370</v>
      </c>
      <c r="G100" s="14">
        <v>42371</v>
      </c>
      <c r="H100" s="10">
        <v>42372</v>
      </c>
    </row>
    <row r="101" spans="1:8" s="22" customFormat="1" ht="39.950000000000003" customHeight="1" x14ac:dyDescent="0.2">
      <c r="A101" s="21"/>
      <c r="B101" s="19"/>
      <c r="C101" s="19"/>
      <c r="D101" s="19"/>
      <c r="E101" s="19"/>
      <c r="F101" s="19"/>
      <c r="G101" s="19"/>
      <c r="H101" s="20"/>
    </row>
    <row r="102" spans="1:8" s="16" customFormat="1" ht="14.25" customHeight="1" x14ac:dyDescent="0.2">
      <c r="A102" s="13"/>
      <c r="B102" s="12"/>
      <c r="C102" s="12"/>
      <c r="D102" s="29"/>
      <c r="E102" s="29"/>
      <c r="F102" s="29"/>
      <c r="G102" s="29"/>
      <c r="H102" s="29"/>
    </row>
    <row r="103" spans="1:8" s="4" customFormat="1" ht="48" customHeight="1" x14ac:dyDescent="0.7">
      <c r="A103" s="6">
        <f>YEAR(DATE(Calendar7Year,Calendar7MonthOption+1,1))</f>
        <v>2016</v>
      </c>
      <c r="B103" s="5" t="str">
        <f>TEXT(DATE(Calendar7Year,Calendar7MonthOption+1,1),"[$-411]mmmm")</f>
        <v>1月</v>
      </c>
      <c r="C103" s="8"/>
      <c r="D103" s="7"/>
      <c r="E103" s="25" t="s">
        <v>15</v>
      </c>
      <c r="F103" s="7"/>
      <c r="G103" s="7"/>
    </row>
    <row r="104" spans="1:8" s="4" customFormat="1" ht="48" customHeight="1" x14ac:dyDescent="0.7">
      <c r="B104" s="5"/>
      <c r="C104" s="8"/>
      <c r="D104" s="7"/>
      <c r="E104" s="7"/>
      <c r="F104" s="7"/>
      <c r="G104" s="7"/>
    </row>
    <row r="105" spans="1:8" s="3" customFormat="1" ht="14.25" customHeight="1" x14ac:dyDescent="0.25">
      <c r="A105" s="1"/>
      <c r="B105" s="2" t="str">
        <f t="shared" ref="B105:H105" si="7">UPPER(TEXT(B106,"[$-411]dddd"))</f>
        <v>月曜日</v>
      </c>
      <c r="C105" s="11" t="str">
        <f t="shared" si="7"/>
        <v>火曜日</v>
      </c>
      <c r="D105" s="2" t="str">
        <f t="shared" si="7"/>
        <v>水曜日</v>
      </c>
      <c r="E105" s="11" t="str">
        <f t="shared" si="7"/>
        <v>木曜日</v>
      </c>
      <c r="F105" s="2" t="str">
        <f t="shared" si="7"/>
        <v>金曜日</v>
      </c>
      <c r="G105" s="11" t="str">
        <f t="shared" si="7"/>
        <v>土曜日</v>
      </c>
      <c r="H105" s="2" t="str">
        <f t="shared" si="7"/>
        <v>日曜日</v>
      </c>
    </row>
    <row r="106" spans="1:8" ht="16.5" customHeight="1" x14ac:dyDescent="0.2">
      <c r="B106" s="9">
        <f t="array" ref="B106:H106">Days+1+DATE(Calendar8Year,Calendar8MonthOption,1)-WEEKDAY(DATE(Calendar8Year,Calendar8MonthOption,1),WeekdayOption)</f>
        <v>42366</v>
      </c>
      <c r="C106" s="9">
        <v>42367</v>
      </c>
      <c r="D106" s="9">
        <v>42368</v>
      </c>
      <c r="E106" s="9">
        <v>42369</v>
      </c>
      <c r="F106" s="9">
        <v>42370</v>
      </c>
      <c r="G106" s="9">
        <v>42371</v>
      </c>
      <c r="H106" s="10">
        <v>42372</v>
      </c>
    </row>
    <row r="107" spans="1:8" s="22" customFormat="1" ht="39.950000000000003" customHeight="1" x14ac:dyDescent="0.2">
      <c r="A107" s="21"/>
      <c r="B107" s="17"/>
      <c r="C107" s="17"/>
      <c r="D107" s="17"/>
      <c r="E107" s="17"/>
      <c r="F107" s="17"/>
      <c r="G107" s="17"/>
      <c r="H107" s="18"/>
    </row>
    <row r="108" spans="1:8" ht="16.5" customHeight="1" x14ac:dyDescent="0.2">
      <c r="B108" s="9">
        <f t="array" ref="B108:H108">Days+8+DATE(Calendar8Year,Calendar8MonthOption,1)-WEEKDAY(DATE(Calendar8Year,Calendar8MonthOption,1),WeekdayOption)</f>
        <v>42373</v>
      </c>
      <c r="C108" s="9">
        <v>42374</v>
      </c>
      <c r="D108" s="9">
        <v>42375</v>
      </c>
      <c r="E108" s="9">
        <v>42376</v>
      </c>
      <c r="F108" s="9">
        <v>42377</v>
      </c>
      <c r="G108" s="9">
        <v>42378</v>
      </c>
      <c r="H108" s="10">
        <v>42379</v>
      </c>
    </row>
    <row r="109" spans="1:8" s="22" customFormat="1" ht="39.950000000000003" customHeight="1" x14ac:dyDescent="0.2">
      <c r="A109" s="21"/>
      <c r="B109" s="17"/>
      <c r="C109" s="17"/>
      <c r="D109" s="17" t="s">
        <v>62</v>
      </c>
      <c r="E109" s="17"/>
      <c r="F109" s="17"/>
      <c r="G109" s="17"/>
      <c r="H109" s="18"/>
    </row>
    <row r="110" spans="1:8" ht="16.5" customHeight="1" x14ac:dyDescent="0.2">
      <c r="B110" s="9">
        <f t="array" ref="B110:H110">Days+15+DATE(Calendar8Year,Calendar8MonthOption,1)-WEEKDAY(DATE(Calendar8Year,Calendar8MonthOption,1),WeekdayOption)</f>
        <v>42380</v>
      </c>
      <c r="C110" s="9">
        <v>42381</v>
      </c>
      <c r="D110" s="9">
        <v>42382</v>
      </c>
      <c r="E110" s="9">
        <v>42383</v>
      </c>
      <c r="F110" s="9">
        <v>42384</v>
      </c>
      <c r="G110" s="9">
        <v>42385</v>
      </c>
      <c r="H110" s="10">
        <v>42386</v>
      </c>
    </row>
    <row r="111" spans="1:8" s="22" customFormat="1" ht="39.950000000000003" customHeight="1" x14ac:dyDescent="0.2">
      <c r="A111" s="21"/>
      <c r="B111" s="24"/>
      <c r="C111" s="17" t="s">
        <v>62</v>
      </c>
      <c r="D111" s="24" t="s">
        <v>64</v>
      </c>
      <c r="E111" s="24"/>
      <c r="F111" s="24"/>
      <c r="G111" s="24"/>
      <c r="H111" s="18"/>
    </row>
    <row r="112" spans="1:8" ht="16.5" customHeight="1" x14ac:dyDescent="0.2">
      <c r="B112" s="14">
        <f t="array" ref="B112:H112">Days+22+DATE(Calendar8Year,Calendar8MonthOption,1)-WEEKDAY(DATE(Calendar8Year,Calendar8MonthOption,1),WeekdayOption)</f>
        <v>42387</v>
      </c>
      <c r="C112" s="14">
        <v>42388</v>
      </c>
      <c r="D112" s="14">
        <v>42389</v>
      </c>
      <c r="E112" s="14">
        <v>42390</v>
      </c>
      <c r="F112" s="14">
        <v>42391</v>
      </c>
      <c r="G112" s="14">
        <v>42392</v>
      </c>
      <c r="H112" s="10">
        <v>42393</v>
      </c>
    </row>
    <row r="113" spans="1:8" s="22" customFormat="1" ht="75" customHeight="1" x14ac:dyDescent="0.2">
      <c r="A113" s="21"/>
      <c r="B113" s="24"/>
      <c r="C113" s="24"/>
      <c r="D113" s="24" t="s">
        <v>68</v>
      </c>
      <c r="E113" s="24" t="s">
        <v>65</v>
      </c>
      <c r="F113" s="24" t="s">
        <v>69</v>
      </c>
      <c r="G113" s="24"/>
      <c r="H113" s="18"/>
    </row>
    <row r="114" spans="1:8" ht="16.5" customHeight="1" x14ac:dyDescent="0.2">
      <c r="B114" s="14">
        <f t="array" ref="B114:H114">Days+29+DATE(Calendar8Year,Calendar8MonthOption,1)-WEEKDAY(DATE(Calendar8Year,Calendar8MonthOption,1),WeekdayOption)</f>
        <v>42394</v>
      </c>
      <c r="C114" s="14">
        <v>42395</v>
      </c>
      <c r="D114" s="14">
        <v>42396</v>
      </c>
      <c r="E114" s="14">
        <v>42397</v>
      </c>
      <c r="F114" s="14">
        <v>42398</v>
      </c>
      <c r="G114" s="14">
        <v>42399</v>
      </c>
      <c r="H114" s="10">
        <v>42400</v>
      </c>
    </row>
    <row r="115" spans="1:8" s="22" customFormat="1" ht="53.25" customHeight="1" x14ac:dyDescent="0.2">
      <c r="A115" s="21"/>
      <c r="B115" s="27" t="s">
        <v>77</v>
      </c>
      <c r="C115" s="19" t="s">
        <v>72</v>
      </c>
      <c r="D115" s="26" t="s">
        <v>62</v>
      </c>
      <c r="E115" s="26" t="s">
        <v>62</v>
      </c>
      <c r="F115" s="19" t="s">
        <v>76</v>
      </c>
      <c r="G115" s="19"/>
      <c r="H115" s="20"/>
    </row>
    <row r="116" spans="1:8" s="16" customFormat="1" ht="14.25" customHeight="1" x14ac:dyDescent="0.2">
      <c r="A116" s="13"/>
      <c r="B116" s="12"/>
      <c r="C116" s="12"/>
      <c r="D116" s="29"/>
      <c r="E116" s="29"/>
      <c r="F116" s="29"/>
      <c r="G116" s="29"/>
      <c r="H116" s="29"/>
    </row>
    <row r="117" spans="1:8" s="4" customFormat="1" ht="48" customHeight="1" x14ac:dyDescent="0.7">
      <c r="A117" s="6">
        <f>YEAR(DATE(Calendar8Year,Calendar8MonthOption+1,1))</f>
        <v>2016</v>
      </c>
      <c r="B117" s="5" t="str">
        <f>TEXT(DATE(Calendar8Year,Calendar8MonthOption+1,1),"[$-411]mmmm")</f>
        <v>2月</v>
      </c>
      <c r="C117" s="8"/>
      <c r="D117" s="7"/>
      <c r="E117" s="25" t="s">
        <v>15</v>
      </c>
      <c r="F117" s="7"/>
      <c r="G117" s="7"/>
    </row>
    <row r="118" spans="1:8" s="4" customFormat="1" ht="48" customHeight="1" x14ac:dyDescent="0.7">
      <c r="B118" s="5"/>
      <c r="C118" s="8"/>
      <c r="D118" s="7"/>
      <c r="E118" s="7"/>
      <c r="F118" s="7"/>
      <c r="G118" s="7"/>
    </row>
    <row r="119" spans="1:8" s="3" customFormat="1" ht="14.25" customHeight="1" x14ac:dyDescent="0.25">
      <c r="A119" s="1"/>
      <c r="B119" s="2" t="str">
        <f t="shared" ref="B119:H119" si="8">UPPER(TEXT(B120,"[$-411]dddd"))</f>
        <v>月曜日</v>
      </c>
      <c r="C119" s="11" t="str">
        <f t="shared" si="8"/>
        <v>火曜日</v>
      </c>
      <c r="D119" s="2" t="str">
        <f t="shared" si="8"/>
        <v>水曜日</v>
      </c>
      <c r="E119" s="11" t="str">
        <f t="shared" si="8"/>
        <v>木曜日</v>
      </c>
      <c r="F119" s="2" t="str">
        <f t="shared" si="8"/>
        <v>金曜日</v>
      </c>
      <c r="G119" s="11" t="str">
        <f t="shared" si="8"/>
        <v>土曜日</v>
      </c>
      <c r="H119" s="2" t="str">
        <f t="shared" si="8"/>
        <v>日曜日</v>
      </c>
    </row>
    <row r="120" spans="1:8" ht="16.5" customHeight="1" x14ac:dyDescent="0.2">
      <c r="B120" s="9">
        <f t="array" ref="B120:H120">Days+1+DATE(Calendar9Year,Calendar9MonthOption,1)-WEEKDAY(DATE(Calendar9Year,Calendar9MonthOption,1),WeekdayOption)</f>
        <v>42401</v>
      </c>
      <c r="C120" s="9">
        <v>42402</v>
      </c>
      <c r="D120" s="9">
        <v>42403</v>
      </c>
      <c r="E120" s="9">
        <v>42404</v>
      </c>
      <c r="F120" s="9">
        <v>42405</v>
      </c>
      <c r="G120" s="9">
        <v>42406</v>
      </c>
      <c r="H120" s="10">
        <v>42407</v>
      </c>
    </row>
    <row r="121" spans="1:8" s="22" customFormat="1" ht="39.950000000000003" customHeight="1" x14ac:dyDescent="0.2">
      <c r="A121" s="21"/>
      <c r="B121" s="17"/>
      <c r="C121" s="17"/>
      <c r="D121" s="26" t="s">
        <v>62</v>
      </c>
      <c r="E121" s="17" t="s">
        <v>78</v>
      </c>
      <c r="F121" s="17"/>
      <c r="G121" s="17"/>
      <c r="H121" s="18"/>
    </row>
    <row r="122" spans="1:8" ht="16.5" customHeight="1" x14ac:dyDescent="0.2">
      <c r="B122" s="9">
        <f t="array" ref="B122:H122">Days+8+DATE(Calendar9Year,Calendar9MonthOption,1)-WEEKDAY(DATE(Calendar9Year,Calendar9MonthOption,1),WeekdayOption)</f>
        <v>42408</v>
      </c>
      <c r="C122" s="9">
        <v>42409</v>
      </c>
      <c r="D122" s="9">
        <v>42410</v>
      </c>
      <c r="E122" s="9">
        <v>42411</v>
      </c>
      <c r="F122" s="9">
        <v>42412</v>
      </c>
      <c r="G122" s="9">
        <v>42413</v>
      </c>
      <c r="H122" s="10">
        <v>42414</v>
      </c>
    </row>
    <row r="123" spans="1:8" s="22" customFormat="1" ht="66.75" customHeight="1" x14ac:dyDescent="0.2">
      <c r="A123" s="21"/>
      <c r="B123" s="17"/>
      <c r="C123" s="17" t="s">
        <v>80</v>
      </c>
      <c r="D123" s="17" t="s">
        <v>73</v>
      </c>
      <c r="E123" s="17"/>
      <c r="F123" s="26" t="s">
        <v>62</v>
      </c>
      <c r="G123" s="17"/>
      <c r="H123" s="18"/>
    </row>
    <row r="124" spans="1:8" ht="16.5" customHeight="1" x14ac:dyDescent="0.2">
      <c r="B124" s="9">
        <f t="array" ref="B124:H124">Days+15+DATE(Calendar9Year,Calendar9MonthOption,1)-WEEKDAY(DATE(Calendar9Year,Calendar9MonthOption,1),WeekdayOption)</f>
        <v>42415</v>
      </c>
      <c r="C124" s="9">
        <v>42416</v>
      </c>
      <c r="D124" s="9">
        <v>42417</v>
      </c>
      <c r="E124" s="9">
        <v>42418</v>
      </c>
      <c r="F124" s="9">
        <v>42419</v>
      </c>
      <c r="G124" s="9">
        <v>42420</v>
      </c>
      <c r="H124" s="10">
        <v>42421</v>
      </c>
    </row>
    <row r="125" spans="1:8" s="22" customFormat="1" ht="72" x14ac:dyDescent="0.2">
      <c r="A125" s="21"/>
      <c r="B125" s="17"/>
      <c r="C125" s="26" t="s">
        <v>74</v>
      </c>
      <c r="D125" s="17" t="s">
        <v>81</v>
      </c>
      <c r="E125" s="17" t="s">
        <v>75</v>
      </c>
      <c r="F125" s="17"/>
      <c r="G125" s="17"/>
      <c r="H125" s="18"/>
    </row>
    <row r="126" spans="1:8" ht="16.5" customHeight="1" x14ac:dyDescent="0.2">
      <c r="B126" s="9">
        <f t="array" ref="B126:H126">Days+22+DATE(Calendar9Year,Calendar9MonthOption,1)-WEEKDAY(DATE(Calendar9Year,Calendar9MonthOption,1),WeekdayOption)</f>
        <v>42422</v>
      </c>
      <c r="C126" s="9">
        <v>42423</v>
      </c>
      <c r="D126" s="9">
        <v>42424</v>
      </c>
      <c r="E126" s="9">
        <v>42425</v>
      </c>
      <c r="F126" s="9">
        <v>42426</v>
      </c>
      <c r="G126" s="9">
        <v>42427</v>
      </c>
      <c r="H126" s="10">
        <v>42428</v>
      </c>
    </row>
    <row r="127" spans="1:8" s="22" customFormat="1" ht="39.950000000000003" customHeight="1" x14ac:dyDescent="0.2">
      <c r="A127" s="21"/>
      <c r="B127" s="26" t="s">
        <v>62</v>
      </c>
      <c r="C127" s="24"/>
      <c r="D127" s="24"/>
      <c r="E127" s="24"/>
      <c r="F127" s="24"/>
      <c r="G127" s="24"/>
      <c r="H127" s="18"/>
    </row>
    <row r="128" spans="1:8" ht="16.5" customHeight="1" x14ac:dyDescent="0.2">
      <c r="B128" s="14">
        <f t="array" ref="B128:H128">Days+29+DATE(Calendar9Year,Calendar9MonthOption,1)-WEEKDAY(DATE(Calendar9Year,Calendar9MonthOption,1),WeekdayOption)</f>
        <v>42429</v>
      </c>
      <c r="C128" s="14">
        <v>42430</v>
      </c>
      <c r="D128" s="14">
        <v>42431</v>
      </c>
      <c r="E128" s="14">
        <v>42432</v>
      </c>
      <c r="F128" s="14">
        <v>42433</v>
      </c>
      <c r="G128" s="14">
        <v>42434</v>
      </c>
      <c r="H128" s="10">
        <v>42435</v>
      </c>
    </row>
    <row r="129" spans="1:8" s="22" customFormat="1" ht="39.950000000000003" customHeight="1" x14ac:dyDescent="0.2">
      <c r="A129" s="21"/>
      <c r="B129" s="19"/>
      <c r="C129" s="19"/>
      <c r="D129" s="19"/>
      <c r="E129" s="19"/>
      <c r="F129" s="19"/>
      <c r="G129" s="19"/>
      <c r="H129" s="20"/>
    </row>
    <row r="130" spans="1:8" s="16" customFormat="1" ht="14.25" customHeight="1" x14ac:dyDescent="0.2">
      <c r="A130" s="13"/>
      <c r="B130" s="12"/>
      <c r="C130" s="12"/>
      <c r="D130" s="29"/>
      <c r="E130" s="29"/>
      <c r="F130" s="29"/>
      <c r="G130" s="29"/>
      <c r="H130" s="29"/>
    </row>
    <row r="131" spans="1:8" s="4" customFormat="1" ht="48" customHeight="1" x14ac:dyDescent="0.7">
      <c r="A131" s="6">
        <f>YEAR(DATE(Calendar9Year,Calendar9MonthOption+1,1))</f>
        <v>2016</v>
      </c>
      <c r="B131" s="5" t="str">
        <f>TEXT(DATE(Calendar9Year,Calendar9MonthOption+1,1),"[$-411]mmmm")</f>
        <v>3月</v>
      </c>
      <c r="C131" s="8"/>
      <c r="D131" s="7"/>
      <c r="E131" s="25" t="s">
        <v>15</v>
      </c>
      <c r="F131" s="7"/>
      <c r="G131" s="7"/>
    </row>
    <row r="132" spans="1:8" s="4" customFormat="1" ht="48" customHeight="1" x14ac:dyDescent="0.7">
      <c r="B132" s="5"/>
      <c r="C132" s="8"/>
      <c r="D132" s="7"/>
      <c r="E132" s="7"/>
      <c r="F132" s="7"/>
      <c r="G132" s="7"/>
    </row>
    <row r="133" spans="1:8" s="3" customFormat="1" ht="14.25" customHeight="1" x14ac:dyDescent="0.25">
      <c r="A133" s="1"/>
      <c r="B133" s="2" t="str">
        <f t="shared" ref="B133:H133" si="9">UPPER(TEXT(B134,"[$-411]dddd"))</f>
        <v>月曜日</v>
      </c>
      <c r="C133" s="11" t="str">
        <f t="shared" si="9"/>
        <v>火曜日</v>
      </c>
      <c r="D133" s="2" t="str">
        <f t="shared" si="9"/>
        <v>水曜日</v>
      </c>
      <c r="E133" s="11" t="str">
        <f t="shared" si="9"/>
        <v>木曜日</v>
      </c>
      <c r="F133" s="2" t="str">
        <f t="shared" si="9"/>
        <v>金曜日</v>
      </c>
      <c r="G133" s="11" t="str">
        <f t="shared" si="9"/>
        <v>土曜日</v>
      </c>
      <c r="H133" s="2" t="str">
        <f t="shared" si="9"/>
        <v>日曜日</v>
      </c>
    </row>
    <row r="134" spans="1:8" ht="16.5" customHeight="1" x14ac:dyDescent="0.2">
      <c r="B134" s="9">
        <f t="array" ref="B134:H134">Days+1+DATE(Calendar10Year,Calendar10MonthOption,1)-WEEKDAY(DATE(Calendar10Year,Calendar10MonthOption,1),WeekdayOption)</f>
        <v>42429</v>
      </c>
      <c r="C134" s="9">
        <v>42430</v>
      </c>
      <c r="D134" s="9">
        <v>42431</v>
      </c>
      <c r="E134" s="9">
        <v>42432</v>
      </c>
      <c r="F134" s="9">
        <v>42433</v>
      </c>
      <c r="G134" s="9">
        <v>42434</v>
      </c>
      <c r="H134" s="10">
        <v>42435</v>
      </c>
    </row>
    <row r="135" spans="1:8" s="22" customFormat="1" ht="39.950000000000003" customHeight="1" x14ac:dyDescent="0.2">
      <c r="A135" s="21"/>
      <c r="B135" s="17"/>
      <c r="C135" s="17"/>
      <c r="D135" s="17"/>
      <c r="E135" s="17"/>
      <c r="F135" s="17"/>
      <c r="G135" s="17"/>
      <c r="H135" s="18"/>
    </row>
    <row r="136" spans="1:8" ht="16.5" customHeight="1" x14ac:dyDescent="0.2">
      <c r="B136" s="9">
        <f t="array" ref="B136:H136">Days+8+DATE(Calendar10Year,Calendar10MonthOption,1)-WEEKDAY(DATE(Calendar10Year,Calendar10MonthOption,1),WeekdayOption)</f>
        <v>42436</v>
      </c>
      <c r="C136" s="9">
        <v>42437</v>
      </c>
      <c r="D136" s="9">
        <v>42438</v>
      </c>
      <c r="E136" s="9">
        <v>42439</v>
      </c>
      <c r="F136" s="9">
        <v>42440</v>
      </c>
      <c r="G136" s="9">
        <v>42441</v>
      </c>
      <c r="H136" s="10">
        <v>42442</v>
      </c>
    </row>
    <row r="137" spans="1:8" s="22" customFormat="1" ht="39.950000000000003" customHeight="1" x14ac:dyDescent="0.2">
      <c r="A137" s="21"/>
      <c r="B137" s="17"/>
      <c r="C137" s="17" t="s">
        <v>79</v>
      </c>
      <c r="D137" s="17"/>
      <c r="E137" s="17"/>
      <c r="F137" s="17"/>
      <c r="G137" s="17"/>
      <c r="H137" s="18"/>
    </row>
    <row r="138" spans="1:8" ht="16.5" customHeight="1" x14ac:dyDescent="0.2">
      <c r="B138" s="9">
        <f t="array" ref="B138:H138">Days+15+DATE(Calendar10Year,Calendar10MonthOption,1)-WEEKDAY(DATE(Calendar10Year,Calendar10MonthOption,1),WeekdayOption)</f>
        <v>42443</v>
      </c>
      <c r="C138" s="9">
        <v>42444</v>
      </c>
      <c r="D138" s="9">
        <v>42445</v>
      </c>
      <c r="E138" s="9">
        <v>42446</v>
      </c>
      <c r="F138" s="9">
        <v>42447</v>
      </c>
      <c r="G138" s="9">
        <v>42448</v>
      </c>
      <c r="H138" s="10">
        <v>42449</v>
      </c>
    </row>
    <row r="139" spans="1:8" s="22" customFormat="1" ht="39.950000000000003" customHeight="1" x14ac:dyDescent="0.2">
      <c r="A139" s="21"/>
      <c r="B139" s="17"/>
      <c r="C139" s="17"/>
      <c r="D139" s="17" t="s">
        <v>66</v>
      </c>
      <c r="E139" s="17"/>
      <c r="F139" s="17"/>
      <c r="G139" s="17"/>
      <c r="H139" s="18"/>
    </row>
    <row r="140" spans="1:8" ht="16.5" customHeight="1" x14ac:dyDescent="0.2">
      <c r="B140" s="9">
        <f t="array" ref="B140:H140">Days+22+DATE(Calendar10Year,Calendar10MonthOption,1)-WEEKDAY(DATE(Calendar10Year,Calendar10MonthOption,1),WeekdayOption)</f>
        <v>42450</v>
      </c>
      <c r="C140" s="9">
        <v>42451</v>
      </c>
      <c r="D140" s="9">
        <v>42452</v>
      </c>
      <c r="E140" s="9">
        <v>42453</v>
      </c>
      <c r="F140" s="9">
        <v>42454</v>
      </c>
      <c r="G140" s="9">
        <v>42455</v>
      </c>
      <c r="H140" s="10">
        <v>42456</v>
      </c>
    </row>
    <row r="141" spans="1:8" s="22" customFormat="1" ht="39.950000000000003" customHeight="1" x14ac:dyDescent="0.2">
      <c r="A141" s="21"/>
      <c r="B141" s="17"/>
      <c r="C141" s="17"/>
      <c r="D141" s="17"/>
      <c r="E141" s="17"/>
      <c r="F141" s="17"/>
      <c r="G141" s="17"/>
      <c r="H141" s="18"/>
    </row>
    <row r="142" spans="1:8" ht="16.5" customHeight="1" x14ac:dyDescent="0.2">
      <c r="B142" s="14">
        <f t="array" ref="B142:H142">Days+29+DATE(Calendar10Year,Calendar10MonthOption,1)-WEEKDAY(DATE(Calendar10Year,Calendar10MonthOption,1),WeekdayOption)</f>
        <v>42457</v>
      </c>
      <c r="C142" s="14">
        <v>42458</v>
      </c>
      <c r="D142" s="14">
        <v>42459</v>
      </c>
      <c r="E142" s="14">
        <v>42460</v>
      </c>
      <c r="F142" s="14">
        <v>42461</v>
      </c>
      <c r="G142" s="14">
        <v>42462</v>
      </c>
      <c r="H142" s="10">
        <v>42463</v>
      </c>
    </row>
    <row r="143" spans="1:8" s="22" customFormat="1" ht="39.950000000000003" customHeight="1" x14ac:dyDescent="0.2">
      <c r="A143" s="21"/>
      <c r="B143" s="19"/>
      <c r="C143" s="19"/>
      <c r="D143" s="19"/>
      <c r="E143" s="19"/>
      <c r="F143" s="19"/>
      <c r="G143" s="19"/>
      <c r="H143" s="20"/>
    </row>
  </sheetData>
  <mergeCells count="9">
    <mergeCell ref="D86:H86"/>
    <mergeCell ref="D130:H130"/>
    <mergeCell ref="D102:H102"/>
    <mergeCell ref="D116:H116"/>
    <mergeCell ref="B1:D1"/>
    <mergeCell ref="D43:H43"/>
    <mergeCell ref="D72:H72"/>
    <mergeCell ref="D87:H87"/>
    <mergeCell ref="D42:H42"/>
  </mergeCells>
  <phoneticPr fontId="1" type="noConversion"/>
  <conditionalFormatting sqref="B4:H4 B6:H6 B8:H8 B10:H10 B12:H12">
    <cfRule type="expression" dxfId="9" priority="36">
      <formula>MONTH(B4)&lt;&gt;Calendar1MonthOption</formula>
    </cfRule>
  </conditionalFormatting>
  <conditionalFormatting sqref="B18:H18 B20:H20 B22:H22 B24:H24 B26:H26">
    <cfRule type="expression" dxfId="8" priority="25">
      <formula>MONTH(B18)&lt;&gt;Calendar2MonthOption</formula>
    </cfRule>
  </conditionalFormatting>
  <conditionalFormatting sqref="B32:H32 B34:H34 B36:H36 B38:H38 B40:H40 B42:C42">
    <cfRule type="expression" dxfId="7" priority="23">
      <formula>MONTH(B32)&lt;&gt;Calendar3MonthOption</formula>
    </cfRule>
  </conditionalFormatting>
  <conditionalFormatting sqref="B48:H48 B50:H50 B52:H52 B54:H54 B56:H56">
    <cfRule type="expression" dxfId="6" priority="21">
      <formula>MONTH(B48)&lt;&gt;Calendar4MonthOption</formula>
    </cfRule>
  </conditionalFormatting>
  <conditionalFormatting sqref="B62:H62 B64:H64 B66:H66 B68:H68 B70:H70">
    <cfRule type="expression" dxfId="5" priority="19">
      <formula>MONTH(B62)&lt;&gt;Calendar5MonthOption</formula>
    </cfRule>
  </conditionalFormatting>
  <conditionalFormatting sqref="B76:H76 B78:H78 B80:H80 B82:H82 B84:H84 B86:C86">
    <cfRule type="expression" dxfId="4" priority="17">
      <formula>MONTH(B76)&lt;&gt;Calendar6MonthOption</formula>
    </cfRule>
  </conditionalFormatting>
  <conditionalFormatting sqref="B92:H92 B94:H94 B96:H96 B98:H98 B100:H100">
    <cfRule type="expression" dxfId="3" priority="15">
      <formula>MONTH(B92)&lt;&gt;Calendar7MonthOption</formula>
    </cfRule>
  </conditionalFormatting>
  <conditionalFormatting sqref="B106:H106 B108:H108 B110:H110 B112:H112 B114:H114">
    <cfRule type="expression" dxfId="2" priority="13">
      <formula>MONTH(B106)&lt;&gt;Calendar8MonthOption</formula>
    </cfRule>
  </conditionalFormatting>
  <conditionalFormatting sqref="B120:H120 B122:H122 B124:H124 B126:H126 B128:H128">
    <cfRule type="expression" dxfId="1" priority="11">
      <formula>MONTH(B120)&lt;&gt;Calendar9MonthOption</formula>
    </cfRule>
  </conditionalFormatting>
  <conditionalFormatting sqref="B134:H134 B136:H136 B138:H138 B140:H140 B142:H142">
    <cfRule type="expression" dxfId="0" priority="1">
      <formula>MONTH(B134)&lt;&gt;Calendar10MonthOption</formula>
    </cfRule>
  </conditionalFormatting>
  <dataValidations count="2">
    <dataValidation type="list" allowBlank="1" showInputMessage="1" showErrorMessage="1" sqref="B3">
      <formula1>"日曜日,月曜日,火曜日,水曜日,木曜日,金曜日,土曜日"</formula1>
    </dataValidation>
    <dataValidation type="list" allowBlank="1" showInputMessage="1" showErrorMessage="1" sqref="B1:D1">
      <formula1>"1月,2月,3月,4月,5月,6月,7月,8月,9月,10月,11月,12月"</formula1>
    </dataValidation>
  </dataValidations>
  <printOptions horizontalCentered="1"/>
  <pageMargins left="3.937007874015748E-2" right="3.937007874015748E-2" top="0.23622047244094491" bottom="0.23622047244094491" header="0.51181102362204722" footer="0.51181102362204722"/>
  <pageSetup paperSize="9" fitToHeight="0" orientation="landscape" r:id="rId1"/>
  <headerFooter alignWithMargins="0"/>
  <rowBreaks count="9" manualBreakCount="9">
    <brk id="14" max="8" man="1"/>
    <brk id="28" max="8" man="1"/>
    <brk id="44" max="8" man="1"/>
    <brk id="58" max="8" man="1"/>
    <brk id="72" max="8" man="1"/>
    <brk id="88" max="8" man="1"/>
    <brk id="102" max="8" man="1"/>
    <brk id="116" max="8" man="1"/>
    <brk id="130" max="8" man="1"/>
  </rowBreaks>
  <customProperties>
    <customPr name="SheetChange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5" name="年スピン ボタン">
              <controlPr defaultSize="0" print="0" autoPict="0" altText="カレンダーの年を変えるには、スピン ボタンをクリックします。セル A1 に目的の年を入力することもできます。">
                <anchor moveWithCells="1" sizeWithCells="1">
                  <from>
                    <xdr:col>1</xdr:col>
                    <xdr:colOff>514350</xdr:colOff>
                    <xdr:row>0</xdr:row>
                    <xdr:rowOff>428625</xdr:rowOff>
                  </from>
                  <to>
                    <xdr:col>1</xdr:col>
                    <xdr:colOff>647700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FED031A-8398-4705-8957-BB8E3F38B7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22</vt:i4>
      </vt:variant>
    </vt:vector>
  </HeadingPairs>
  <TitlesOfParts>
    <vt:vector size="23" baseType="lpstr">
      <vt:lpstr>2015</vt:lpstr>
      <vt:lpstr>Calendar10Month</vt:lpstr>
      <vt:lpstr>Calendar10Year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'2015'!Print_Area</vt:lpstr>
      <vt:lpstr>WeekStart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2015-06-08T02:22:53Z</dcterms:created>
  <dcterms:modified xsi:type="dcterms:W3CDTF">2016-02-05T05:47:46Z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TC028973769991</vt:lpwstr>
  </property>
</Properties>
</file>